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barlow/Library/Mobile Documents/com~apple~CloudDocs/The Jump Outs/Website Files/"/>
    </mc:Choice>
  </mc:AlternateContent>
  <xr:revisionPtr revIDLastSave="0" documentId="13_ncr:1_{17C4547D-B7B4-124F-BA0F-F56DAD41C8D6}" xr6:coauthVersionLast="47" xr6:coauthVersionMax="47" xr10:uidLastSave="{00000000-0000-0000-0000-000000000000}"/>
  <bookViews>
    <workbookView xWindow="0" yWindow="500" windowWidth="27720" windowHeight="17500" xr2:uid="{BFA75E41-F173-5E43-8B1D-DFFA3FE153E8}"/>
  </bookViews>
  <sheets>
    <sheet name="Weekly" sheetId="30" r:id="rId1"/>
    <sheet name="Overall" sheetId="32" r:id="rId2"/>
    <sheet name="BLACKBOOK Results" sheetId="29" r:id="rId3"/>
    <sheet name="WATCHLIST Results" sheetId="26" r:id="rId4"/>
    <sheet name="TOP PERFORMER" sheetId="16" r:id="rId5"/>
  </sheets>
  <definedNames>
    <definedName name="_xlnm._FilterDatabase" localSheetId="2" hidden="1">'BLACKBOOK Results'!$B$1:$X$5</definedName>
    <definedName name="_xlnm._FilterDatabase" localSheetId="3" hidden="1">'WATCHLIST Results'!$B$1:$Q$4</definedName>
    <definedName name="_xlnm.Print_Area" localSheetId="1">Overall!$A$1:$O$27</definedName>
    <definedName name="_xlnm.Print_Area" localSheetId="0">Weekly!$A$1:$Z$49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0" i="26" l="1"/>
  <c r="O260" i="26"/>
  <c r="P260" i="26"/>
  <c r="C21" i="32"/>
  <c r="F18" i="32"/>
  <c r="E18" i="32"/>
  <c r="F17" i="32"/>
  <c r="E17" i="32"/>
  <c r="F14" i="32"/>
  <c r="E14" i="32"/>
  <c r="F13" i="32"/>
  <c r="E13" i="32"/>
  <c r="F10" i="32"/>
  <c r="E10" i="32"/>
  <c r="F9" i="32"/>
  <c r="E9" i="32"/>
  <c r="F6" i="32"/>
  <c r="F5" i="32"/>
  <c r="C5" i="32"/>
  <c r="E5" i="32"/>
  <c r="E6" i="32"/>
  <c r="C26" i="32"/>
  <c r="B26" i="32"/>
  <c r="C25" i="32"/>
  <c r="B25" i="32"/>
  <c r="C23" i="32"/>
  <c r="B23" i="32"/>
  <c r="C22" i="32"/>
  <c r="B22" i="32"/>
  <c r="C9" i="32"/>
  <c r="B9" i="32"/>
  <c r="B8" i="32"/>
  <c r="C6" i="32"/>
  <c r="B6" i="32"/>
  <c r="B5" i="32"/>
  <c r="M259" i="26"/>
  <c r="O259" i="26"/>
  <c r="AH417" i="29"/>
  <c r="AG417" i="29"/>
  <c r="AF417" i="29"/>
  <c r="U417" i="29"/>
  <c r="V417" i="29" s="1"/>
  <c r="S417" i="29"/>
  <c r="T417" i="29" s="1"/>
  <c r="Q417" i="29"/>
  <c r="I42" i="30"/>
  <c r="J42" i="30" s="1"/>
  <c r="W15" i="30" s="1"/>
  <c r="O12" i="30"/>
  <c r="Y12" i="30"/>
  <c r="X12" i="30"/>
  <c r="W12" i="30"/>
  <c r="V12" i="30"/>
  <c r="S12" i="30"/>
  <c r="Q12" i="30"/>
  <c r="P12" i="30"/>
  <c r="G39" i="30"/>
  <c r="E39" i="30"/>
  <c r="Q416" i="29"/>
  <c r="S416" i="29"/>
  <c r="Y416" i="29" s="1"/>
  <c r="T416" i="29"/>
  <c r="U416" i="29"/>
  <c r="AA416" i="29" s="1"/>
  <c r="V416" i="29"/>
  <c r="AF416" i="29"/>
  <c r="AG416" i="29"/>
  <c r="AH416" i="29"/>
  <c r="P259" i="26" l="1"/>
  <c r="AJ416" i="29"/>
  <c r="V15" i="30"/>
  <c r="Y417" i="29"/>
  <c r="AJ417" i="29"/>
  <c r="AD416" i="29"/>
  <c r="W417" i="29"/>
  <c r="AA417" i="29"/>
  <c r="AC416" i="29"/>
  <c r="W416" i="29"/>
  <c r="AH415" i="29"/>
  <c r="AG415" i="29"/>
  <c r="AF415" i="29"/>
  <c r="U415" i="29"/>
  <c r="V415" i="29" s="1"/>
  <c r="S415" i="29"/>
  <c r="T415" i="29" s="1"/>
  <c r="W415" i="29" s="1"/>
  <c r="Q415" i="29"/>
  <c r="M258" i="26"/>
  <c r="O258" i="26"/>
  <c r="P258" i="26"/>
  <c r="M257" i="26"/>
  <c r="P257" i="26" s="1"/>
  <c r="O257" i="26"/>
  <c r="AD417" i="29" l="1"/>
  <c r="AC417" i="29"/>
  <c r="AJ415" i="29"/>
  <c r="AA415" i="29"/>
  <c r="Y415" i="29"/>
  <c r="M256" i="26"/>
  <c r="P256" i="26" s="1"/>
  <c r="O256" i="26"/>
  <c r="AH414" i="29"/>
  <c r="AG414" i="29"/>
  <c r="AJ414" i="29" s="1"/>
  <c r="AF414" i="29"/>
  <c r="AD414" i="29"/>
  <c r="AC414" i="29"/>
  <c r="U414" i="29"/>
  <c r="V414" i="29" s="1"/>
  <c r="S414" i="29"/>
  <c r="T414" i="29" s="1"/>
  <c r="Q414" i="29"/>
  <c r="G38" i="30"/>
  <c r="E38" i="30"/>
  <c r="AH413" i="29"/>
  <c r="AG413" i="29"/>
  <c r="AJ413" i="29" s="1"/>
  <c r="AF413" i="29"/>
  <c r="U413" i="29"/>
  <c r="V413" i="29" s="1"/>
  <c r="S413" i="29"/>
  <c r="Y413" i="29" s="1"/>
  <c r="Q413" i="29"/>
  <c r="AH412" i="29"/>
  <c r="AG412" i="29"/>
  <c r="AF412" i="29"/>
  <c r="U412" i="29"/>
  <c r="V412" i="29" s="1"/>
  <c r="S412" i="29"/>
  <c r="T412" i="29" s="1"/>
  <c r="Q412" i="29"/>
  <c r="AH411" i="29"/>
  <c r="AG411" i="29"/>
  <c r="AF411" i="29"/>
  <c r="U411" i="29"/>
  <c r="AA411" i="29" s="1"/>
  <c r="S411" i="29"/>
  <c r="Y411" i="29" s="1"/>
  <c r="Q411" i="29"/>
  <c r="AJ411" i="29" l="1"/>
  <c r="AD411" i="29"/>
  <c r="AD415" i="29"/>
  <c r="AC415" i="29"/>
  <c r="AA414" i="29"/>
  <c r="W414" i="29"/>
  <c r="Y414" i="29"/>
  <c r="W412" i="29"/>
  <c r="AA413" i="29"/>
  <c r="T413" i="29"/>
  <c r="W413" i="29" s="1"/>
  <c r="AA412" i="29"/>
  <c r="AC411" i="29"/>
  <c r="T411" i="29"/>
  <c r="AJ412" i="29"/>
  <c r="Y412" i="29"/>
  <c r="V411" i="29"/>
  <c r="AH410" i="29"/>
  <c r="AG410" i="29"/>
  <c r="AF410" i="29"/>
  <c r="U410" i="29"/>
  <c r="AA410" i="29" s="1"/>
  <c r="S410" i="29"/>
  <c r="T410" i="29" s="1"/>
  <c r="Q410" i="29"/>
  <c r="AC413" i="29" l="1"/>
  <c r="AD413" i="29"/>
  <c r="W411" i="29"/>
  <c r="AJ410" i="29"/>
  <c r="AD412" i="29"/>
  <c r="AC412" i="29"/>
  <c r="V410" i="29"/>
  <c r="W410" i="29" s="1"/>
  <c r="Y410" i="29"/>
  <c r="AD410" i="29" l="1"/>
  <c r="AC410" i="29"/>
  <c r="Q409" i="29"/>
  <c r="S409" i="29"/>
  <c r="Y409" i="29" s="1"/>
  <c r="AC409" i="29" s="1"/>
  <c r="U409" i="29"/>
  <c r="AA409" i="29" s="1"/>
  <c r="AF409" i="29"/>
  <c r="AG409" i="29"/>
  <c r="AH409" i="29"/>
  <c r="O15" i="30"/>
  <c r="G37" i="30"/>
  <c r="E37" i="30"/>
  <c r="AD409" i="29" l="1"/>
  <c r="V409" i="29"/>
  <c r="AJ409" i="29"/>
  <c r="T409" i="29"/>
  <c r="W409" i="29" s="1"/>
  <c r="M255" i="26" l="1"/>
  <c r="O255" i="26"/>
  <c r="P255" i="26"/>
  <c r="M254" i="26"/>
  <c r="O254" i="26"/>
  <c r="P254" i="26"/>
  <c r="M253" i="26"/>
  <c r="O253" i="26"/>
  <c r="P253" i="26"/>
  <c r="M252" i="26"/>
  <c r="O252" i="26"/>
  <c r="M251" i="26"/>
  <c r="O251" i="26"/>
  <c r="P251" i="26" s="1"/>
  <c r="AH408" i="29"/>
  <c r="AG408" i="29"/>
  <c r="AF408" i="29"/>
  <c r="U408" i="29"/>
  <c r="AA408" i="29" s="1"/>
  <c r="S408" i="29"/>
  <c r="Y408" i="29" s="1"/>
  <c r="AD408" i="29" s="1"/>
  <c r="Q408" i="29"/>
  <c r="AH407" i="29"/>
  <c r="AG407" i="29"/>
  <c r="AJ407" i="29" s="1"/>
  <c r="AF407" i="29"/>
  <c r="U407" i="29"/>
  <c r="V407" i="29" s="1"/>
  <c r="S407" i="29"/>
  <c r="T407" i="29" s="1"/>
  <c r="Q407" i="29"/>
  <c r="AH406" i="29"/>
  <c r="AG406" i="29"/>
  <c r="AF406" i="29"/>
  <c r="U406" i="29"/>
  <c r="AA406" i="29" s="1"/>
  <c r="S406" i="29"/>
  <c r="T406" i="29" s="1"/>
  <c r="Q406" i="29"/>
  <c r="G36" i="30"/>
  <c r="E36" i="30"/>
  <c r="P252" i="26" l="1"/>
  <c r="AJ408" i="29"/>
  <c r="W407" i="29"/>
  <c r="AC408" i="29"/>
  <c r="T408" i="29"/>
  <c r="V408" i="29"/>
  <c r="AJ406" i="29"/>
  <c r="AA407" i="29"/>
  <c r="Y407" i="29"/>
  <c r="V406" i="29"/>
  <c r="W406" i="29" s="1"/>
  <c r="Y406" i="29"/>
  <c r="AD406" i="29" s="1"/>
  <c r="M250" i="26"/>
  <c r="O250" i="26"/>
  <c r="P250" i="26" s="1"/>
  <c r="M249" i="26"/>
  <c r="P249" i="26" s="1"/>
  <c r="O249" i="26"/>
  <c r="M248" i="26"/>
  <c r="O248" i="26"/>
  <c r="AH405" i="29"/>
  <c r="AG405" i="29"/>
  <c r="AF405" i="29"/>
  <c r="U405" i="29"/>
  <c r="AA405" i="29" s="1"/>
  <c r="AC405" i="29" s="1"/>
  <c r="S405" i="29"/>
  <c r="Y405" i="29" s="1"/>
  <c r="Q405" i="29"/>
  <c r="AH404" i="29"/>
  <c r="AG404" i="29"/>
  <c r="AF404" i="29"/>
  <c r="U404" i="29"/>
  <c r="V404" i="29" s="1"/>
  <c r="S404" i="29"/>
  <c r="T404" i="29" s="1"/>
  <c r="Q404" i="29"/>
  <c r="AH403" i="29"/>
  <c r="AG403" i="29"/>
  <c r="AF403" i="29"/>
  <c r="U403" i="29"/>
  <c r="AA403" i="29" s="1"/>
  <c r="S403" i="29"/>
  <c r="T403" i="29" s="1"/>
  <c r="Q403" i="29"/>
  <c r="AH402" i="29"/>
  <c r="AG402" i="29"/>
  <c r="AF402" i="29"/>
  <c r="U402" i="29"/>
  <c r="AA402" i="29" s="1"/>
  <c r="S402" i="29"/>
  <c r="T402" i="29" s="1"/>
  <c r="Q402" i="29"/>
  <c r="M247" i="26"/>
  <c r="P247" i="26" s="1"/>
  <c r="O247" i="26"/>
  <c r="M246" i="26"/>
  <c r="P246" i="26" s="1"/>
  <c r="O246" i="26"/>
  <c r="M245" i="26"/>
  <c r="O245" i="26"/>
  <c r="P245" i="26"/>
  <c r="AH401" i="29"/>
  <c r="AG401" i="29"/>
  <c r="AF401" i="29"/>
  <c r="U401" i="29"/>
  <c r="V401" i="29" s="1"/>
  <c r="S401" i="29"/>
  <c r="T401" i="29" s="1"/>
  <c r="Q401" i="29"/>
  <c r="AH400" i="29"/>
  <c r="AG400" i="29"/>
  <c r="AF400" i="29"/>
  <c r="U400" i="29"/>
  <c r="V400" i="29" s="1"/>
  <c r="S400" i="29"/>
  <c r="T400" i="29" s="1"/>
  <c r="Q400" i="29"/>
  <c r="P248" i="26" l="1"/>
  <c r="W408" i="29"/>
  <c r="AD405" i="29"/>
  <c r="AC406" i="29"/>
  <c r="AC407" i="29"/>
  <c r="AD407" i="29"/>
  <c r="Y403" i="29"/>
  <c r="AD403" i="29" s="1"/>
  <c r="W404" i="29"/>
  <c r="AJ404" i="29"/>
  <c r="W400" i="29"/>
  <c r="V405" i="29"/>
  <c r="AJ405" i="29"/>
  <c r="T405" i="29"/>
  <c r="AA404" i="29"/>
  <c r="AJ403" i="29"/>
  <c r="V402" i="29"/>
  <c r="W402" i="29" s="1"/>
  <c r="AJ402" i="29"/>
  <c r="Y404" i="29"/>
  <c r="V403" i="29"/>
  <c r="W403" i="29" s="1"/>
  <c r="Y402" i="29"/>
  <c r="AA400" i="29"/>
  <c r="AJ401" i="29"/>
  <c r="AA401" i="29"/>
  <c r="Y401" i="29"/>
  <c r="W401" i="29"/>
  <c r="AJ400" i="29"/>
  <c r="Y400" i="29"/>
  <c r="Q399" i="29"/>
  <c r="S399" i="29"/>
  <c r="Y399" i="29" s="1"/>
  <c r="U399" i="29"/>
  <c r="AA399" i="29" s="1"/>
  <c r="AF399" i="29"/>
  <c r="AG399" i="29"/>
  <c r="AH399" i="29"/>
  <c r="P11" i="30"/>
  <c r="P10" i="30"/>
  <c r="M244" i="26"/>
  <c r="O244" i="26"/>
  <c r="P244" i="26"/>
  <c r="M243" i="26"/>
  <c r="P243" i="26" s="1"/>
  <c r="O243" i="26"/>
  <c r="M242" i="26"/>
  <c r="O242" i="26"/>
  <c r="P242" i="26"/>
  <c r="AH398" i="29"/>
  <c r="AG398" i="29"/>
  <c r="AJ398" i="29" s="1"/>
  <c r="AF398" i="29"/>
  <c r="AD398" i="29"/>
  <c r="AC398" i="29"/>
  <c r="U398" i="29"/>
  <c r="V398" i="29" s="1"/>
  <c r="S398" i="29"/>
  <c r="T398" i="29" s="1"/>
  <c r="Q398" i="29"/>
  <c r="M241" i="26"/>
  <c r="O241" i="26"/>
  <c r="P241" i="26"/>
  <c r="M240" i="26"/>
  <c r="P240" i="26" s="1"/>
  <c r="O240" i="26"/>
  <c r="AH397" i="29"/>
  <c r="AG397" i="29"/>
  <c r="AJ397" i="29" s="1"/>
  <c r="AF397" i="29"/>
  <c r="AD397" i="29"/>
  <c r="AC397" i="29"/>
  <c r="U397" i="29"/>
  <c r="V397" i="29" s="1"/>
  <c r="S397" i="29"/>
  <c r="Y397" i="29" s="1"/>
  <c r="Q397" i="29"/>
  <c r="AC403" i="29" l="1"/>
  <c r="V399" i="29"/>
  <c r="W405" i="29"/>
  <c r="AD399" i="29"/>
  <c r="AJ399" i="29"/>
  <c r="AC399" i="29"/>
  <c r="AC404" i="29"/>
  <c r="AD404" i="29"/>
  <c r="AD402" i="29"/>
  <c r="AC402" i="29"/>
  <c r="AD401" i="29"/>
  <c r="AC401" i="29"/>
  <c r="AC400" i="29"/>
  <c r="AD400" i="29"/>
  <c r="T399" i="29"/>
  <c r="W399" i="29" s="1"/>
  <c r="W398" i="29"/>
  <c r="Y398" i="29"/>
  <c r="AA398" i="29"/>
  <c r="T397" i="29"/>
  <c r="W397" i="29" s="1"/>
  <c r="AA397" i="29"/>
  <c r="AH396" i="29"/>
  <c r="AG396" i="29"/>
  <c r="AJ396" i="29" s="1"/>
  <c r="AF396" i="29"/>
  <c r="U396" i="29"/>
  <c r="AA396" i="29" s="1"/>
  <c r="S396" i="29"/>
  <c r="T396" i="29" s="1"/>
  <c r="Q396" i="29"/>
  <c r="AH395" i="29"/>
  <c r="AG395" i="29"/>
  <c r="AJ395" i="29" s="1"/>
  <c r="AF395" i="29"/>
  <c r="U395" i="29"/>
  <c r="V395" i="29" s="1"/>
  <c r="S395" i="29"/>
  <c r="Y395" i="29" s="1"/>
  <c r="Q395" i="29"/>
  <c r="Y11" i="30"/>
  <c r="X11" i="30"/>
  <c r="W11" i="30"/>
  <c r="V11" i="30"/>
  <c r="S11" i="30"/>
  <c r="Q11" i="30"/>
  <c r="R11" i="30" s="1"/>
  <c r="O11" i="30"/>
  <c r="G35" i="30"/>
  <c r="E35" i="30"/>
  <c r="Q394" i="29"/>
  <c r="S394" i="29"/>
  <c r="Y394" i="29" s="1"/>
  <c r="U394" i="29"/>
  <c r="AA394" i="29" s="1"/>
  <c r="AF394" i="29"/>
  <c r="AG394" i="29"/>
  <c r="AH394" i="29"/>
  <c r="T11" i="30" l="1"/>
  <c r="AC394" i="29"/>
  <c r="T12" i="30"/>
  <c r="R12" i="30"/>
  <c r="Y396" i="29"/>
  <c r="V396" i="29"/>
  <c r="W396" i="29" s="1"/>
  <c r="AJ394" i="29"/>
  <c r="AA395" i="29"/>
  <c r="AD395" i="29"/>
  <c r="AC395" i="29"/>
  <c r="T395" i="29"/>
  <c r="W395" i="29" s="1"/>
  <c r="AD394" i="29"/>
  <c r="V394" i="29"/>
  <c r="T394" i="29"/>
  <c r="C40" i="30"/>
  <c r="G34" i="30"/>
  <c r="E34" i="30"/>
  <c r="M239" i="26"/>
  <c r="O239" i="26"/>
  <c r="P239" i="26"/>
  <c r="M238" i="26"/>
  <c r="P238" i="26" s="1"/>
  <c r="O238" i="26"/>
  <c r="AH393" i="29"/>
  <c r="AG393" i="29"/>
  <c r="AJ393" i="29" s="1"/>
  <c r="AF393" i="29"/>
  <c r="AD393" i="29"/>
  <c r="AC393" i="29"/>
  <c r="U393" i="29"/>
  <c r="V393" i="29" s="1"/>
  <c r="S393" i="29"/>
  <c r="T393" i="29" s="1"/>
  <c r="Q393" i="29"/>
  <c r="AH392" i="29"/>
  <c r="AG392" i="29"/>
  <c r="AJ392" i="29" s="1"/>
  <c r="AF392" i="29"/>
  <c r="AD392" i="29"/>
  <c r="AC392" i="29"/>
  <c r="U392" i="29"/>
  <c r="AA392" i="29" s="1"/>
  <c r="S392" i="29"/>
  <c r="Y392" i="29" s="1"/>
  <c r="Q392" i="29"/>
  <c r="M237" i="26"/>
  <c r="O237" i="26"/>
  <c r="P237" i="26"/>
  <c r="AH391" i="29"/>
  <c r="AG391" i="29"/>
  <c r="AF391" i="29"/>
  <c r="U391" i="29"/>
  <c r="AA391" i="29" s="1"/>
  <c r="AD391" i="29" s="1"/>
  <c r="S391" i="29"/>
  <c r="Y391" i="29" s="1"/>
  <c r="Q391" i="29"/>
  <c r="W394" i="29" l="1"/>
  <c r="AD396" i="29"/>
  <c r="AC396" i="29"/>
  <c r="AA393" i="29"/>
  <c r="AJ391" i="29"/>
  <c r="Y393" i="29"/>
  <c r="AC391" i="29"/>
  <c r="T392" i="29"/>
  <c r="W393" i="29"/>
  <c r="V392" i="29"/>
  <c r="T391" i="29"/>
  <c r="V391" i="29"/>
  <c r="W392" i="29" l="1"/>
  <c r="W391" i="29"/>
  <c r="M236" i="26" l="1"/>
  <c r="O236" i="26"/>
  <c r="P236" i="26"/>
  <c r="M235" i="26"/>
  <c r="O235" i="26"/>
  <c r="M234" i="26"/>
  <c r="O234" i="26"/>
  <c r="P234" i="26"/>
  <c r="M233" i="26"/>
  <c r="O233" i="26"/>
  <c r="P233" i="26"/>
  <c r="M232" i="26"/>
  <c r="O232" i="26"/>
  <c r="P232" i="26"/>
  <c r="AH390" i="29"/>
  <c r="AG390" i="29"/>
  <c r="AJ390" i="29" s="1"/>
  <c r="AF390" i="29"/>
  <c r="U390" i="29"/>
  <c r="V390" i="29" s="1"/>
  <c r="S390" i="29"/>
  <c r="Y390" i="29" s="1"/>
  <c r="Q390" i="29"/>
  <c r="AH389" i="29"/>
  <c r="AG389" i="29"/>
  <c r="AJ389" i="29" s="1"/>
  <c r="AF389" i="29"/>
  <c r="U389" i="29"/>
  <c r="V389" i="29" s="1"/>
  <c r="S389" i="29"/>
  <c r="T389" i="29" s="1"/>
  <c r="Q389" i="29"/>
  <c r="P235" i="26" l="1"/>
  <c r="Y389" i="29"/>
  <c r="AC390" i="29"/>
  <c r="T390" i="29"/>
  <c r="W390" i="29" s="1"/>
  <c r="W389" i="29"/>
  <c r="AA390" i="29"/>
  <c r="AD390" i="29" s="1"/>
  <c r="AA389" i="29"/>
  <c r="AC389" i="29"/>
  <c r="AD389" i="29"/>
  <c r="M231" i="26"/>
  <c r="O231" i="26"/>
  <c r="P231" i="26"/>
  <c r="M230" i="26"/>
  <c r="P230" i="26" s="1"/>
  <c r="O230" i="26"/>
  <c r="Q388" i="29"/>
  <c r="S388" i="29"/>
  <c r="Y388" i="29" s="1"/>
  <c r="U388" i="29"/>
  <c r="AA388" i="29" s="1"/>
  <c r="AF388" i="29"/>
  <c r="AG388" i="29"/>
  <c r="AH388" i="29"/>
  <c r="AC388" i="29" l="1"/>
  <c r="AJ388" i="29"/>
  <c r="AD388" i="29"/>
  <c r="V388" i="29"/>
  <c r="T388" i="29"/>
  <c r="W388" i="29" s="1"/>
  <c r="AH387" i="29"/>
  <c r="AG387" i="29"/>
  <c r="AJ387" i="29" s="1"/>
  <c r="AF387" i="29"/>
  <c r="AD387" i="29"/>
  <c r="AC387" i="29"/>
  <c r="U387" i="29"/>
  <c r="V387" i="29" s="1"/>
  <c r="S387" i="29"/>
  <c r="T387" i="29" s="1"/>
  <c r="Q387" i="29"/>
  <c r="AH386" i="29"/>
  <c r="AG386" i="29"/>
  <c r="AF386" i="29"/>
  <c r="U386" i="29"/>
  <c r="AA386" i="29" s="1"/>
  <c r="S386" i="29"/>
  <c r="Y386" i="29" s="1"/>
  <c r="Q386" i="29"/>
  <c r="AH385" i="29"/>
  <c r="AG385" i="29"/>
  <c r="AF385" i="29"/>
  <c r="U385" i="29"/>
  <c r="AA385" i="29" s="1"/>
  <c r="AD385" i="29" s="1"/>
  <c r="S385" i="29"/>
  <c r="Y385" i="29" s="1"/>
  <c r="Q385" i="29"/>
  <c r="M229" i="26"/>
  <c r="O229" i="26"/>
  <c r="P229" i="26"/>
  <c r="M228" i="26"/>
  <c r="P228" i="26" s="1"/>
  <c r="O228" i="26"/>
  <c r="AH384" i="29"/>
  <c r="AG384" i="29"/>
  <c r="AJ384" i="29" s="1"/>
  <c r="AF384" i="29"/>
  <c r="AD384" i="29"/>
  <c r="AC384" i="29"/>
  <c r="U384" i="29"/>
  <c r="V384" i="29" s="1"/>
  <c r="S384" i="29"/>
  <c r="Y384" i="29" s="1"/>
  <c r="Q384" i="29"/>
  <c r="M227" i="26"/>
  <c r="O227" i="26"/>
  <c r="P227" i="26"/>
  <c r="M226" i="26"/>
  <c r="P226" i="26" s="1"/>
  <c r="O226" i="26"/>
  <c r="M225" i="26"/>
  <c r="O225" i="26"/>
  <c r="P225" i="26" s="1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Y387" i="29" l="1"/>
  <c r="AJ385" i="29"/>
  <c r="AC386" i="29"/>
  <c r="AD386" i="29"/>
  <c r="AJ386" i="29"/>
  <c r="AC385" i="29"/>
  <c r="AA387" i="29"/>
  <c r="W387" i="29"/>
  <c r="T386" i="29"/>
  <c r="V386" i="29"/>
  <c r="T385" i="29"/>
  <c r="V385" i="29"/>
  <c r="T384" i="29"/>
  <c r="W384" i="29" s="1"/>
  <c r="AA384" i="29"/>
  <c r="M224" i="26"/>
  <c r="P224" i="26" s="1"/>
  <c r="O224" i="26"/>
  <c r="AH383" i="29"/>
  <c r="AG383" i="29"/>
  <c r="AJ383" i="29" s="1"/>
  <c r="AF383" i="29"/>
  <c r="AD383" i="29"/>
  <c r="AC383" i="29"/>
  <c r="U383" i="29"/>
  <c r="AA383" i="29" s="1"/>
  <c r="S383" i="29"/>
  <c r="Y383" i="29" s="1"/>
  <c r="Q383" i="29"/>
  <c r="M223" i="26"/>
  <c r="O223" i="26"/>
  <c r="M222" i="26"/>
  <c r="P222" i="26" s="1"/>
  <c r="O222" i="26"/>
  <c r="Q382" i="29"/>
  <c r="S382" i="29"/>
  <c r="Y382" i="29" s="1"/>
  <c r="U382" i="29"/>
  <c r="AA382" i="29" s="1"/>
  <c r="AC382" i="29"/>
  <c r="AD382" i="29"/>
  <c r="AF382" i="29"/>
  <c r="AG382" i="29"/>
  <c r="AJ382" i="29" s="1"/>
  <c r="AH382" i="29"/>
  <c r="M221" i="26"/>
  <c r="O221" i="26"/>
  <c r="P221" i="26" s="1"/>
  <c r="P223" i="26" l="1"/>
  <c r="W385" i="29"/>
  <c r="T382" i="29"/>
  <c r="W386" i="29"/>
  <c r="T383" i="29"/>
  <c r="V383" i="29"/>
  <c r="V382" i="29"/>
  <c r="M220" i="26"/>
  <c r="O220" i="26"/>
  <c r="P220" i="26"/>
  <c r="M219" i="26"/>
  <c r="O219" i="26"/>
  <c r="P219" i="26"/>
  <c r="M218" i="26"/>
  <c r="O218" i="26"/>
  <c r="P218" i="26"/>
  <c r="M217" i="26"/>
  <c r="O217" i="26"/>
  <c r="P217" i="26"/>
  <c r="W382" i="29" l="1"/>
  <c r="W383" i="29"/>
  <c r="AH381" i="29"/>
  <c r="AG381" i="29"/>
  <c r="AF381" i="29"/>
  <c r="U381" i="29"/>
  <c r="V381" i="29" s="1"/>
  <c r="S381" i="29"/>
  <c r="Y381" i="29" s="1"/>
  <c r="Q381" i="29"/>
  <c r="AH380" i="29"/>
  <c r="AG380" i="29"/>
  <c r="AF380" i="29"/>
  <c r="U380" i="29"/>
  <c r="V380" i="29" s="1"/>
  <c r="S380" i="29"/>
  <c r="T380" i="29" s="1"/>
  <c r="Q380" i="29"/>
  <c r="AH379" i="29"/>
  <c r="AG379" i="29"/>
  <c r="AF379" i="29"/>
  <c r="U379" i="29"/>
  <c r="V379" i="29" s="1"/>
  <c r="S379" i="29"/>
  <c r="Y379" i="29" s="1"/>
  <c r="Q379" i="29"/>
  <c r="M216" i="26"/>
  <c r="O216" i="26"/>
  <c r="P216" i="26"/>
  <c r="M215" i="26"/>
  <c r="O215" i="26"/>
  <c r="P215" i="26"/>
  <c r="AH378" i="29"/>
  <c r="AG378" i="29"/>
  <c r="AF378" i="29"/>
  <c r="U378" i="29"/>
  <c r="AA378" i="29" s="1"/>
  <c r="AC378" i="29" s="1"/>
  <c r="S378" i="29"/>
  <c r="Y378" i="29" s="1"/>
  <c r="Q378" i="29"/>
  <c r="M214" i="26"/>
  <c r="O214" i="26"/>
  <c r="AH377" i="29"/>
  <c r="AG377" i="29"/>
  <c r="AJ377" i="29" s="1"/>
  <c r="AF377" i="29"/>
  <c r="U377" i="29"/>
  <c r="AA377" i="29" s="1"/>
  <c r="S377" i="29"/>
  <c r="T377" i="29" s="1"/>
  <c r="Q377" i="29"/>
  <c r="P214" i="26" l="1"/>
  <c r="Y380" i="29"/>
  <c r="AJ378" i="29"/>
  <c r="AD378" i="29"/>
  <c r="AJ381" i="29"/>
  <c r="T381" i="29"/>
  <c r="W381" i="29" s="1"/>
  <c r="W380" i="29"/>
  <c r="AA381" i="29"/>
  <c r="AA380" i="29"/>
  <c r="AD380" i="29" s="1"/>
  <c r="AC380" i="29"/>
  <c r="T379" i="29"/>
  <c r="W379" i="29" s="1"/>
  <c r="AJ380" i="29"/>
  <c r="AJ379" i="29"/>
  <c r="AA379" i="29"/>
  <c r="AC379" i="29" s="1"/>
  <c r="V377" i="29"/>
  <c r="W377" i="29" s="1"/>
  <c r="Y377" i="29"/>
  <c r="T378" i="29"/>
  <c r="V378" i="29"/>
  <c r="AC381" i="29" l="1"/>
  <c r="AD381" i="29"/>
  <c r="AD379" i="29"/>
  <c r="W378" i="29"/>
  <c r="AD377" i="29"/>
  <c r="AC377" i="29"/>
  <c r="O10" i="30"/>
  <c r="O9" i="30"/>
  <c r="O8" i="30"/>
  <c r="O7" i="30"/>
  <c r="O6" i="30"/>
  <c r="O5" i="30"/>
  <c r="O4" i="30"/>
  <c r="Y10" i="30"/>
  <c r="X10" i="30"/>
  <c r="W10" i="30"/>
  <c r="V10" i="30"/>
  <c r="S10" i="30"/>
  <c r="Q10" i="30"/>
  <c r="R10" i="30" s="1"/>
  <c r="Y9" i="30"/>
  <c r="X9" i="30"/>
  <c r="W9" i="30"/>
  <c r="V9" i="30"/>
  <c r="S9" i="30"/>
  <c r="Q9" i="30"/>
  <c r="P9" i="30"/>
  <c r="Y8" i="30"/>
  <c r="X8" i="30"/>
  <c r="W8" i="30"/>
  <c r="V8" i="30"/>
  <c r="S8" i="30"/>
  <c r="Q8" i="30"/>
  <c r="R8" i="30" s="1"/>
  <c r="P8" i="30"/>
  <c r="Y7" i="30"/>
  <c r="X7" i="30"/>
  <c r="W7" i="30"/>
  <c r="V7" i="30"/>
  <c r="S7" i="30"/>
  <c r="Q7" i="30"/>
  <c r="P7" i="30"/>
  <c r="Y6" i="30"/>
  <c r="X6" i="30"/>
  <c r="W6" i="30"/>
  <c r="V6" i="30"/>
  <c r="S6" i="30"/>
  <c r="Q6" i="30"/>
  <c r="P6" i="30"/>
  <c r="Y5" i="30"/>
  <c r="X5" i="30"/>
  <c r="W5" i="30"/>
  <c r="V5" i="30"/>
  <c r="S5" i="30"/>
  <c r="Q5" i="30"/>
  <c r="P5" i="30"/>
  <c r="Y4" i="30"/>
  <c r="X4" i="30"/>
  <c r="W4" i="30"/>
  <c r="V4" i="30"/>
  <c r="S4" i="30"/>
  <c r="Q4" i="30"/>
  <c r="P4" i="30"/>
  <c r="L42" i="30"/>
  <c r="Y15" i="30" s="1"/>
  <c r="L40" i="30"/>
  <c r="K40" i="30"/>
  <c r="J40" i="30"/>
  <c r="I40" i="30"/>
  <c r="F40" i="30"/>
  <c r="D40" i="30"/>
  <c r="E40" i="30" s="1"/>
  <c r="AH376" i="29"/>
  <c r="AG376" i="29"/>
  <c r="AF376" i="29"/>
  <c r="U376" i="29"/>
  <c r="V376" i="29" s="1"/>
  <c r="S376" i="29"/>
  <c r="Y376" i="29" s="1"/>
  <c r="Q376" i="29"/>
  <c r="AH375" i="29"/>
  <c r="AG375" i="29"/>
  <c r="AF375" i="29"/>
  <c r="U375" i="29"/>
  <c r="V375" i="29" s="1"/>
  <c r="S375" i="29"/>
  <c r="Y375" i="29" s="1"/>
  <c r="Q375" i="29"/>
  <c r="M213" i="26"/>
  <c r="O213" i="26"/>
  <c r="P213" i="26"/>
  <c r="AH374" i="29"/>
  <c r="AG374" i="29"/>
  <c r="AJ374" i="29" s="1"/>
  <c r="AF374" i="29"/>
  <c r="U374" i="29"/>
  <c r="V374" i="29" s="1"/>
  <c r="S374" i="29"/>
  <c r="T374" i="29" s="1"/>
  <c r="Q374" i="29"/>
  <c r="AH373" i="29"/>
  <c r="AG373" i="29"/>
  <c r="AF373" i="29"/>
  <c r="U373" i="29"/>
  <c r="AA373" i="29" s="1"/>
  <c r="AD373" i="29" s="1"/>
  <c r="S373" i="29"/>
  <c r="T373" i="29" s="1"/>
  <c r="Q373" i="29"/>
  <c r="M212" i="26"/>
  <c r="O212" i="26"/>
  <c r="P212" i="26"/>
  <c r="M211" i="26"/>
  <c r="P211" i="26" s="1"/>
  <c r="O211" i="26"/>
  <c r="T9" i="30" l="1"/>
  <c r="R6" i="30"/>
  <c r="X13" i="30"/>
  <c r="W13" i="30"/>
  <c r="Y13" i="30"/>
  <c r="T10" i="30"/>
  <c r="V13" i="30"/>
  <c r="V16" i="30" s="1"/>
  <c r="R7" i="30"/>
  <c r="T8" i="30"/>
  <c r="T7" i="30"/>
  <c r="T4" i="30"/>
  <c r="T6" i="30"/>
  <c r="R5" i="30"/>
  <c r="R4" i="30"/>
  <c r="T5" i="30"/>
  <c r="R9" i="30"/>
  <c r="Q13" i="30"/>
  <c r="W374" i="29"/>
  <c r="AJ375" i="29"/>
  <c r="AJ373" i="29"/>
  <c r="AJ376" i="29"/>
  <c r="AA376" i="29"/>
  <c r="AC373" i="29"/>
  <c r="T376" i="29"/>
  <c r="W376" i="29" s="1"/>
  <c r="S13" i="30"/>
  <c r="P13" i="30"/>
  <c r="I43" i="30"/>
  <c r="L43" i="30"/>
  <c r="K42" i="30"/>
  <c r="X15" i="30" s="1"/>
  <c r="G40" i="30"/>
  <c r="AA375" i="29"/>
  <c r="T375" i="29"/>
  <c r="W375" i="29" s="1"/>
  <c r="Y374" i="29"/>
  <c r="AA374" i="29"/>
  <c r="Y373" i="29"/>
  <c r="V373" i="29"/>
  <c r="W373" i="29" s="1"/>
  <c r="Q371" i="29"/>
  <c r="S371" i="29"/>
  <c r="Y371" i="29" s="1"/>
  <c r="U371" i="29"/>
  <c r="V371" i="29" s="1"/>
  <c r="AC371" i="29"/>
  <c r="AD371" i="29"/>
  <c r="AF371" i="29"/>
  <c r="AG371" i="29"/>
  <c r="AJ371" i="29" s="1"/>
  <c r="AH371" i="29"/>
  <c r="Q372" i="29"/>
  <c r="S372" i="29"/>
  <c r="Y372" i="29" s="1"/>
  <c r="AD372" i="29" s="1"/>
  <c r="U372" i="29"/>
  <c r="AA372" i="29" s="1"/>
  <c r="AF372" i="29"/>
  <c r="AG372" i="29"/>
  <c r="AJ372" i="29" s="1"/>
  <c r="AH372" i="29"/>
  <c r="M209" i="26"/>
  <c r="O209" i="26"/>
  <c r="M210" i="26"/>
  <c r="O210" i="26"/>
  <c r="P209" i="26" l="1"/>
  <c r="P210" i="26"/>
  <c r="J43" i="30"/>
  <c r="W16" i="30"/>
  <c r="K43" i="30"/>
  <c r="R13" i="30"/>
  <c r="X16" i="30"/>
  <c r="Y16" i="30"/>
  <c r="V372" i="29"/>
  <c r="AC376" i="29"/>
  <c r="AD376" i="29"/>
  <c r="AD375" i="29"/>
  <c r="AC375" i="29"/>
  <c r="T13" i="30"/>
  <c r="AC374" i="29"/>
  <c r="AD374" i="29"/>
  <c r="AC372" i="29"/>
  <c r="T372" i="29"/>
  <c r="T371" i="29"/>
  <c r="W371" i="29" s="1"/>
  <c r="AA371" i="29"/>
  <c r="W372" i="29" l="1"/>
  <c r="M208" i="26"/>
  <c r="O208" i="26"/>
  <c r="M207" i="26"/>
  <c r="O207" i="26"/>
  <c r="P207" i="26"/>
  <c r="M206" i="26"/>
  <c r="O206" i="26"/>
  <c r="P206" i="26"/>
  <c r="AH370" i="29"/>
  <c r="AG370" i="29"/>
  <c r="AJ370" i="29" s="1"/>
  <c r="AF370" i="29"/>
  <c r="AC370" i="29"/>
  <c r="U370" i="29"/>
  <c r="AA370" i="29" s="1"/>
  <c r="AD370" i="29" s="1"/>
  <c r="S370" i="29"/>
  <c r="Y370" i="29" s="1"/>
  <c r="Q370" i="29"/>
  <c r="P208" i="26" l="1"/>
  <c r="V370" i="29"/>
  <c r="T370" i="29"/>
  <c r="M205" i="26"/>
  <c r="O205" i="26"/>
  <c r="P205" i="26" s="1"/>
  <c r="M204" i="26"/>
  <c r="P204" i="26" s="1"/>
  <c r="O204" i="26"/>
  <c r="AH369" i="29"/>
  <c r="AG369" i="29"/>
  <c r="AJ369" i="29" s="1"/>
  <c r="AF369" i="29"/>
  <c r="AD369" i="29"/>
  <c r="AC369" i="29"/>
  <c r="U369" i="29"/>
  <c r="AA369" i="29" s="1"/>
  <c r="S369" i="29"/>
  <c r="Y369" i="29" s="1"/>
  <c r="Q369" i="29"/>
  <c r="M203" i="26"/>
  <c r="O203" i="26"/>
  <c r="P203" i="26"/>
  <c r="W370" i="29" l="1"/>
  <c r="T369" i="29"/>
  <c r="V369" i="29"/>
  <c r="M200" i="26"/>
  <c r="O200" i="26"/>
  <c r="P200" i="26"/>
  <c r="M201" i="26"/>
  <c r="O201" i="26"/>
  <c r="M202" i="26"/>
  <c r="O202" i="26"/>
  <c r="P202" i="26"/>
  <c r="M199" i="26"/>
  <c r="P199" i="26" s="1"/>
  <c r="O199" i="26"/>
  <c r="AH368" i="29"/>
  <c r="AG368" i="29"/>
  <c r="AJ368" i="29" s="1"/>
  <c r="AF368" i="29"/>
  <c r="U368" i="29"/>
  <c r="AA368" i="29" s="1"/>
  <c r="S368" i="29"/>
  <c r="T368" i="29" s="1"/>
  <c r="Q368" i="29"/>
  <c r="AH367" i="29"/>
  <c r="AG367" i="29"/>
  <c r="AF367" i="29"/>
  <c r="U367" i="29"/>
  <c r="V367" i="29" s="1"/>
  <c r="S367" i="29"/>
  <c r="T367" i="29" s="1"/>
  <c r="Q367" i="29"/>
  <c r="M198" i="26"/>
  <c r="P198" i="26" s="1"/>
  <c r="O198" i="26"/>
  <c r="P201" i="26" l="1"/>
  <c r="AJ367" i="29"/>
  <c r="W369" i="29"/>
  <c r="V368" i="29"/>
  <c r="W368" i="29" s="1"/>
  <c r="Y368" i="29"/>
  <c r="W367" i="29"/>
  <c r="AA367" i="29"/>
  <c r="Y367" i="29"/>
  <c r="M197" i="26"/>
  <c r="P197" i="26" s="1"/>
  <c r="O197" i="26"/>
  <c r="AD368" i="29" l="1"/>
  <c r="AC368" i="29"/>
  <c r="AC367" i="29"/>
  <c r="AD367" i="29"/>
  <c r="AH366" i="29"/>
  <c r="AG366" i="29"/>
  <c r="AF366" i="29"/>
  <c r="U366" i="29"/>
  <c r="AA366" i="29" s="1"/>
  <c r="AD366" i="29" s="1"/>
  <c r="S366" i="29"/>
  <c r="Y366" i="29" s="1"/>
  <c r="Q366" i="29"/>
  <c r="M196" i="26"/>
  <c r="O196" i="26"/>
  <c r="P196" i="26" s="1"/>
  <c r="M195" i="26"/>
  <c r="P195" i="26" s="1"/>
  <c r="O195" i="26"/>
  <c r="AH365" i="29"/>
  <c r="AG365" i="29"/>
  <c r="AF365" i="29"/>
  <c r="U365" i="29"/>
  <c r="AA365" i="29" s="1"/>
  <c r="S365" i="29"/>
  <c r="Y365" i="29" s="1"/>
  <c r="Q365" i="29"/>
  <c r="AH364" i="29"/>
  <c r="AG364" i="29"/>
  <c r="AF364" i="29"/>
  <c r="U364" i="29"/>
  <c r="V364" i="29" s="1"/>
  <c r="S364" i="29"/>
  <c r="Y364" i="29" s="1"/>
  <c r="Q364" i="29"/>
  <c r="AH363" i="29"/>
  <c r="AG363" i="29"/>
  <c r="AJ363" i="29" s="1"/>
  <c r="AF363" i="29"/>
  <c r="U363" i="29"/>
  <c r="AA363" i="29" s="1"/>
  <c r="S363" i="29"/>
  <c r="Y363" i="29" s="1"/>
  <c r="AC363" i="29" s="1"/>
  <c r="Q363" i="29"/>
  <c r="AD365" i="29" l="1"/>
  <c r="AC366" i="29"/>
  <c r="AJ366" i="29"/>
  <c r="AJ364" i="29"/>
  <c r="AC365" i="29"/>
  <c r="AJ365" i="29"/>
  <c r="T366" i="29"/>
  <c r="V366" i="29"/>
  <c r="T363" i="29"/>
  <c r="T365" i="29"/>
  <c r="V365" i="29"/>
  <c r="AD363" i="29"/>
  <c r="AA364" i="29"/>
  <c r="V363" i="29"/>
  <c r="T364" i="29"/>
  <c r="W364" i="29" s="1"/>
  <c r="W365" i="29" l="1"/>
  <c r="W363" i="29"/>
  <c r="W366" i="29"/>
  <c r="AC364" i="29"/>
  <c r="AD364" i="29"/>
  <c r="M194" i="26"/>
  <c r="P194" i="26" s="1"/>
  <c r="O194" i="26"/>
  <c r="AH362" i="29"/>
  <c r="AG362" i="29"/>
  <c r="AF362" i="29"/>
  <c r="U362" i="29"/>
  <c r="AA362" i="29" s="1"/>
  <c r="AD362" i="29" s="1"/>
  <c r="S362" i="29"/>
  <c r="Y362" i="29" s="1"/>
  <c r="Q362" i="29"/>
  <c r="Q361" i="29"/>
  <c r="S361" i="29"/>
  <c r="Y361" i="29" s="1"/>
  <c r="U361" i="29"/>
  <c r="AA361" i="29" s="1"/>
  <c r="AC361" i="29"/>
  <c r="AD361" i="29"/>
  <c r="AF361" i="29"/>
  <c r="AG361" i="29"/>
  <c r="AJ361" i="29" s="1"/>
  <c r="AH361" i="29"/>
  <c r="M193" i="26"/>
  <c r="O193" i="26"/>
  <c r="P193" i="26" s="1"/>
  <c r="AH360" i="29"/>
  <c r="AG360" i="29"/>
  <c r="AF360" i="29"/>
  <c r="U360" i="29"/>
  <c r="V360" i="29" s="1"/>
  <c r="S360" i="29"/>
  <c r="T360" i="29" s="1"/>
  <c r="Q360" i="29"/>
  <c r="AH359" i="29"/>
  <c r="AG359" i="29"/>
  <c r="AF359" i="29"/>
  <c r="U359" i="29"/>
  <c r="AA359" i="29" s="1"/>
  <c r="S359" i="29"/>
  <c r="T359" i="29" s="1"/>
  <c r="Q359" i="29"/>
  <c r="M192" i="26"/>
  <c r="O192" i="26"/>
  <c r="P192" i="26"/>
  <c r="M191" i="26"/>
  <c r="O191" i="26"/>
  <c r="P191" i="26" s="1"/>
  <c r="Q357" i="29"/>
  <c r="S357" i="29"/>
  <c r="Y357" i="29" s="1"/>
  <c r="U357" i="29"/>
  <c r="AA357" i="29" s="1"/>
  <c r="AC357" i="29"/>
  <c r="AD357" i="29"/>
  <c r="AF357" i="29"/>
  <c r="AG357" i="29"/>
  <c r="AJ357" i="29" s="1"/>
  <c r="AH357" i="29"/>
  <c r="Q358" i="29"/>
  <c r="S358" i="29"/>
  <c r="Y358" i="29" s="1"/>
  <c r="U358" i="29"/>
  <c r="V358" i="29" s="1"/>
  <c r="AF358" i="29"/>
  <c r="AG358" i="29"/>
  <c r="AJ358" i="29" s="1"/>
  <c r="AH358" i="29"/>
  <c r="AJ362" i="29" l="1"/>
  <c r="AC362" i="29"/>
  <c r="T362" i="29"/>
  <c r="V361" i="29"/>
  <c r="V362" i="29"/>
  <c r="T361" i="29"/>
  <c r="W360" i="29"/>
  <c r="AJ359" i="29"/>
  <c r="AJ360" i="29"/>
  <c r="V357" i="29"/>
  <c r="AA360" i="29"/>
  <c r="Y360" i="29"/>
  <c r="T358" i="29"/>
  <c r="W358" i="29" s="1"/>
  <c r="V359" i="29"/>
  <c r="W359" i="29" s="1"/>
  <c r="Y359" i="29"/>
  <c r="AA358" i="29"/>
  <c r="T357" i="29"/>
  <c r="W362" i="29" l="1"/>
  <c r="W361" i="29"/>
  <c r="W357" i="29"/>
  <c r="AD360" i="29"/>
  <c r="AC360" i="29"/>
  <c r="AD359" i="29"/>
  <c r="AC359" i="29"/>
  <c r="AD358" i="29"/>
  <c r="AC358" i="29"/>
  <c r="M190" i="26"/>
  <c r="O190" i="26"/>
  <c r="P190" i="26"/>
  <c r="AH356" i="29"/>
  <c r="AG356" i="29"/>
  <c r="AF356" i="29"/>
  <c r="U356" i="29"/>
  <c r="AA356" i="29" s="1"/>
  <c r="S356" i="29"/>
  <c r="Y356" i="29" s="1"/>
  <c r="Q356" i="29"/>
  <c r="AH355" i="29"/>
  <c r="AG355" i="29"/>
  <c r="AF355" i="29"/>
  <c r="U355" i="29"/>
  <c r="V355" i="29" s="1"/>
  <c r="S355" i="29"/>
  <c r="T355" i="29" s="1"/>
  <c r="Q355" i="29"/>
  <c r="M189" i="26"/>
  <c r="O189" i="26"/>
  <c r="P189" i="26"/>
  <c r="AH354" i="29"/>
  <c r="AG354" i="29"/>
  <c r="AF354" i="29"/>
  <c r="U354" i="29"/>
  <c r="AA354" i="29" s="1"/>
  <c r="S354" i="29"/>
  <c r="Y354" i="29" s="1"/>
  <c r="Q354" i="29"/>
  <c r="Q353" i="29"/>
  <c r="S353" i="29"/>
  <c r="Y353" i="29" s="1"/>
  <c r="U353" i="29"/>
  <c r="AA353" i="29" s="1"/>
  <c r="AF353" i="29"/>
  <c r="AG353" i="29"/>
  <c r="AH353" i="29"/>
  <c r="M186" i="26"/>
  <c r="O186" i="26"/>
  <c r="P186" i="26"/>
  <c r="M187" i="26"/>
  <c r="P187" i="26" s="1"/>
  <c r="O187" i="26"/>
  <c r="M188" i="26"/>
  <c r="O188" i="26"/>
  <c r="P188" i="26"/>
  <c r="M185" i="26"/>
  <c r="P185" i="26" s="1"/>
  <c r="O185" i="26"/>
  <c r="M184" i="26"/>
  <c r="O184" i="26"/>
  <c r="M183" i="26"/>
  <c r="O183" i="26"/>
  <c r="P183" i="26"/>
  <c r="AH352" i="29"/>
  <c r="AG352" i="29"/>
  <c r="AF352" i="29"/>
  <c r="U352" i="29"/>
  <c r="V352" i="29" s="1"/>
  <c r="S352" i="29"/>
  <c r="T352" i="29" s="1"/>
  <c r="Q352" i="29"/>
  <c r="Q351" i="29"/>
  <c r="S351" i="29"/>
  <c r="Y351" i="29" s="1"/>
  <c r="U351" i="29"/>
  <c r="AA351" i="29" s="1"/>
  <c r="AF351" i="29"/>
  <c r="AG351" i="29"/>
  <c r="AH351" i="29"/>
  <c r="P184" i="26" l="1"/>
  <c r="AJ355" i="29"/>
  <c r="AD354" i="29"/>
  <c r="AC356" i="29"/>
  <c r="AJ354" i="29"/>
  <c r="AD356" i="29"/>
  <c r="AJ356" i="29"/>
  <c r="T356" i="29"/>
  <c r="V356" i="29"/>
  <c r="AC353" i="29"/>
  <c r="AC354" i="29"/>
  <c r="AA355" i="29"/>
  <c r="W355" i="29"/>
  <c r="Y355" i="29"/>
  <c r="AD353" i="29"/>
  <c r="V353" i="29"/>
  <c r="AJ353" i="29"/>
  <c r="T354" i="29"/>
  <c r="V354" i="29"/>
  <c r="W352" i="29"/>
  <c r="T353" i="29"/>
  <c r="AC351" i="29"/>
  <c r="AJ352" i="29"/>
  <c r="AA352" i="29"/>
  <c r="T351" i="29"/>
  <c r="AJ351" i="29"/>
  <c r="AD351" i="29"/>
  <c r="Y352" i="29"/>
  <c r="V351" i="29"/>
  <c r="W356" i="29" l="1"/>
  <c r="AD355" i="29"/>
  <c r="AC355" i="29"/>
  <c r="W353" i="29"/>
  <c r="W354" i="29"/>
  <c r="W351" i="29"/>
  <c r="AC352" i="29"/>
  <c r="AD352" i="29"/>
  <c r="AH350" i="29"/>
  <c r="AG350" i="29"/>
  <c r="AJ350" i="29" s="1"/>
  <c r="AF350" i="29"/>
  <c r="AD350" i="29"/>
  <c r="AC350" i="29"/>
  <c r="U350" i="29"/>
  <c r="V350" i="29" s="1"/>
  <c r="S350" i="29"/>
  <c r="T350" i="29" s="1"/>
  <c r="Q350" i="29"/>
  <c r="AH349" i="29"/>
  <c r="AG349" i="29"/>
  <c r="AF349" i="29"/>
  <c r="U349" i="29"/>
  <c r="AA349" i="29" s="1"/>
  <c r="AC349" i="29" s="1"/>
  <c r="S349" i="29"/>
  <c r="Y349" i="29" s="1"/>
  <c r="Q349" i="29"/>
  <c r="M182" i="26"/>
  <c r="P182" i="26" s="1"/>
  <c r="O182" i="26"/>
  <c r="AH348" i="29"/>
  <c r="AG348" i="29"/>
  <c r="AF348" i="29"/>
  <c r="U348" i="29"/>
  <c r="AA348" i="29" s="1"/>
  <c r="AD348" i="29" s="1"/>
  <c r="S348" i="29"/>
  <c r="Y348" i="29" s="1"/>
  <c r="Q348" i="29"/>
  <c r="AH347" i="29"/>
  <c r="AG347" i="29"/>
  <c r="AF347" i="29"/>
  <c r="U347" i="29"/>
  <c r="V347" i="29" s="1"/>
  <c r="S347" i="29"/>
  <c r="T347" i="29" s="1"/>
  <c r="Q347" i="29"/>
  <c r="AH346" i="29"/>
  <c r="AG346" i="29"/>
  <c r="AJ346" i="29" s="1"/>
  <c r="AF346" i="29"/>
  <c r="U346" i="29"/>
  <c r="V346" i="29" s="1"/>
  <c r="S346" i="29"/>
  <c r="Y346" i="29" s="1"/>
  <c r="Q346" i="29"/>
  <c r="AH345" i="29"/>
  <c r="AG345" i="29"/>
  <c r="AF345" i="29"/>
  <c r="U345" i="29"/>
  <c r="V345" i="29" s="1"/>
  <c r="S345" i="29"/>
  <c r="T345" i="29" s="1"/>
  <c r="Q345" i="29"/>
  <c r="W345" i="29" l="1"/>
  <c r="AD349" i="29"/>
  <c r="W350" i="29"/>
  <c r="AJ349" i="29"/>
  <c r="Y347" i="29"/>
  <c r="AA350" i="29"/>
  <c r="Y350" i="29"/>
  <c r="AC348" i="29"/>
  <c r="AJ347" i="29"/>
  <c r="V348" i="29"/>
  <c r="AJ348" i="29"/>
  <c r="T349" i="29"/>
  <c r="V349" i="29"/>
  <c r="T348" i="29"/>
  <c r="AA347" i="29"/>
  <c r="AD347" i="29" s="1"/>
  <c r="AJ345" i="29"/>
  <c r="T346" i="29"/>
  <c r="W346" i="29" s="1"/>
  <c r="AA345" i="29"/>
  <c r="Y345" i="29"/>
  <c r="W347" i="29"/>
  <c r="AA346" i="29"/>
  <c r="AH344" i="29"/>
  <c r="AG344" i="29"/>
  <c r="AF344" i="29"/>
  <c r="U344" i="29"/>
  <c r="AA344" i="29" s="1"/>
  <c r="S344" i="29"/>
  <c r="T344" i="29" s="1"/>
  <c r="Q344" i="29"/>
  <c r="AH343" i="29"/>
  <c r="AG343" i="29"/>
  <c r="AF343" i="29"/>
  <c r="U343" i="29"/>
  <c r="V343" i="29" s="1"/>
  <c r="S343" i="29"/>
  <c r="T343" i="29" s="1"/>
  <c r="Q343" i="29"/>
  <c r="AH342" i="29"/>
  <c r="AG342" i="29"/>
  <c r="AJ342" i="29" s="1"/>
  <c r="AF342" i="29"/>
  <c r="AD342" i="29"/>
  <c r="AC342" i="29"/>
  <c r="U342" i="29"/>
  <c r="AA342" i="29" s="1"/>
  <c r="S342" i="29"/>
  <c r="T342" i="29" s="1"/>
  <c r="Q342" i="29"/>
  <c r="M181" i="26"/>
  <c r="O181" i="26"/>
  <c r="P181" i="26"/>
  <c r="AH341" i="29"/>
  <c r="AG341" i="29"/>
  <c r="AF341" i="29"/>
  <c r="U341" i="29"/>
  <c r="V341" i="29" s="1"/>
  <c r="S341" i="29"/>
  <c r="T341" i="29" s="1"/>
  <c r="Q341" i="29"/>
  <c r="W348" i="29" l="1"/>
  <c r="AJ341" i="29"/>
  <c r="AJ344" i="29"/>
  <c r="W349" i="29"/>
  <c r="AC346" i="29"/>
  <c r="AD346" i="29"/>
  <c r="AJ343" i="29"/>
  <c r="AC347" i="29"/>
  <c r="AD345" i="29"/>
  <c r="AC345" i="29"/>
  <c r="V344" i="29"/>
  <c r="W344" i="29" s="1"/>
  <c r="Y342" i="29"/>
  <c r="Y344" i="29"/>
  <c r="V342" i="29"/>
  <c r="W342" i="29" s="1"/>
  <c r="W343" i="29"/>
  <c r="Y343" i="29"/>
  <c r="AA343" i="29"/>
  <c r="W341" i="29"/>
  <c r="Y341" i="29"/>
  <c r="AA341" i="29"/>
  <c r="AH340" i="29"/>
  <c r="AG340" i="29"/>
  <c r="AF340" i="29"/>
  <c r="U340" i="29"/>
  <c r="AA340" i="29" s="1"/>
  <c r="AC340" i="29" s="1"/>
  <c r="S340" i="29"/>
  <c r="Y340" i="29" s="1"/>
  <c r="Q340" i="29"/>
  <c r="M180" i="26"/>
  <c r="O180" i="26"/>
  <c r="AH339" i="29"/>
  <c r="AG339" i="29"/>
  <c r="AJ339" i="29" s="1"/>
  <c r="AF339" i="29"/>
  <c r="AD339" i="29"/>
  <c r="AC339" i="29"/>
  <c r="U339" i="29"/>
  <c r="AA339" i="29" s="1"/>
  <c r="S339" i="29"/>
  <c r="T339" i="29" s="1"/>
  <c r="Q339" i="29"/>
  <c r="M179" i="26"/>
  <c r="O179" i="26"/>
  <c r="M178" i="26"/>
  <c r="O178" i="26"/>
  <c r="M177" i="26"/>
  <c r="O177" i="26"/>
  <c r="M176" i="26"/>
  <c r="O176" i="26"/>
  <c r="P176" i="26"/>
  <c r="M175" i="26"/>
  <c r="O175" i="26"/>
  <c r="P175" i="26"/>
  <c r="AH338" i="29"/>
  <c r="AG338" i="29"/>
  <c r="AJ338" i="29" s="1"/>
  <c r="AF338" i="29"/>
  <c r="U338" i="29"/>
  <c r="V338" i="29" s="1"/>
  <c r="S338" i="29"/>
  <c r="T338" i="29" s="1"/>
  <c r="Q338" i="29"/>
  <c r="AH337" i="29"/>
  <c r="AG337" i="29"/>
  <c r="AJ337" i="29" s="1"/>
  <c r="AF337" i="29"/>
  <c r="U337" i="29"/>
  <c r="V337" i="29" s="1"/>
  <c r="S337" i="29"/>
  <c r="T337" i="29" s="1"/>
  <c r="Q337" i="29"/>
  <c r="AH336" i="29"/>
  <c r="AG336" i="29"/>
  <c r="AF336" i="29"/>
  <c r="U336" i="29"/>
  <c r="AA336" i="29" s="1"/>
  <c r="S336" i="29"/>
  <c r="Y336" i="29" s="1"/>
  <c r="Q336" i="29"/>
  <c r="P179" i="26" l="1"/>
  <c r="P180" i="26"/>
  <c r="P178" i="26"/>
  <c r="P177" i="26"/>
  <c r="AD344" i="29"/>
  <c r="AC344" i="29"/>
  <c r="AC343" i="29"/>
  <c r="AD343" i="29"/>
  <c r="AC341" i="29"/>
  <c r="AD341" i="29"/>
  <c r="AD340" i="29"/>
  <c r="AC336" i="29"/>
  <c r="AJ340" i="29"/>
  <c r="V340" i="29"/>
  <c r="T340" i="29"/>
  <c r="W337" i="29"/>
  <c r="V339" i="29"/>
  <c r="W339" i="29" s="1"/>
  <c r="Y339" i="29"/>
  <c r="AD336" i="29"/>
  <c r="Y338" i="29"/>
  <c r="W338" i="29"/>
  <c r="AJ336" i="29"/>
  <c r="AA338" i="29"/>
  <c r="V336" i="29"/>
  <c r="T336" i="29"/>
  <c r="Y337" i="29"/>
  <c r="AA337" i="29"/>
  <c r="W336" i="29" l="1"/>
  <c r="W340" i="29"/>
  <c r="AD338" i="29"/>
  <c r="AC338" i="29"/>
  <c r="AC337" i="29"/>
  <c r="AD337" i="29"/>
  <c r="AH335" i="29"/>
  <c r="AG335" i="29"/>
  <c r="AJ335" i="29" s="1"/>
  <c r="AF335" i="29"/>
  <c r="U335" i="29"/>
  <c r="AA335" i="29" s="1"/>
  <c r="S335" i="29"/>
  <c r="Y335" i="29" s="1"/>
  <c r="AD335" i="29" s="1"/>
  <c r="Q335" i="29"/>
  <c r="M174" i="26"/>
  <c r="O174" i="26"/>
  <c r="P174" i="26"/>
  <c r="M173" i="26"/>
  <c r="P173" i="26" s="1"/>
  <c r="O173" i="26"/>
  <c r="AH334" i="29"/>
  <c r="AG334" i="29"/>
  <c r="AF334" i="29"/>
  <c r="U334" i="29"/>
  <c r="AA334" i="29" s="1"/>
  <c r="S334" i="29"/>
  <c r="T334" i="29" s="1"/>
  <c r="Q334" i="29"/>
  <c r="M172" i="26"/>
  <c r="P172" i="26" s="1"/>
  <c r="O172" i="26"/>
  <c r="AH333" i="29"/>
  <c r="AG333" i="29"/>
  <c r="AJ333" i="29" s="1"/>
  <c r="AF333" i="29"/>
  <c r="U333" i="29"/>
  <c r="AA333" i="29" s="1"/>
  <c r="S333" i="29"/>
  <c r="T333" i="29" s="1"/>
  <c r="Q333" i="29"/>
  <c r="AH332" i="29"/>
  <c r="AG332" i="29"/>
  <c r="AJ332" i="29" s="1"/>
  <c r="AF332" i="29"/>
  <c r="AD332" i="29"/>
  <c r="AC332" i="29"/>
  <c r="U332" i="29"/>
  <c r="V332" i="29" s="1"/>
  <c r="S332" i="29"/>
  <c r="T332" i="29" s="1"/>
  <c r="Q332" i="29"/>
  <c r="M171" i="26"/>
  <c r="O171" i="26"/>
  <c r="M170" i="26"/>
  <c r="O170" i="26"/>
  <c r="P170" i="26"/>
  <c r="AH331" i="29"/>
  <c r="AG331" i="29"/>
  <c r="AF331" i="29"/>
  <c r="U331" i="29"/>
  <c r="AA331" i="29" s="1"/>
  <c r="S331" i="29"/>
  <c r="Y331" i="29" s="1"/>
  <c r="Q331" i="29"/>
  <c r="M168" i="26"/>
  <c r="O168" i="26"/>
  <c r="M169" i="26"/>
  <c r="O169" i="26"/>
  <c r="M167" i="26"/>
  <c r="O167" i="26"/>
  <c r="M166" i="26"/>
  <c r="O166" i="26"/>
  <c r="M165" i="26"/>
  <c r="O165" i="26"/>
  <c r="P165" i="26" s="1"/>
  <c r="AH330" i="29"/>
  <c r="AG330" i="29"/>
  <c r="AF330" i="29"/>
  <c r="U330" i="29"/>
  <c r="AA330" i="29" s="1"/>
  <c r="AC330" i="29" s="1"/>
  <c r="S330" i="29"/>
  <c r="T330" i="29" s="1"/>
  <c r="Q330" i="29"/>
  <c r="AH329" i="29"/>
  <c r="AG329" i="29"/>
  <c r="AJ329" i="29" s="1"/>
  <c r="AF329" i="29"/>
  <c r="AD329" i="29"/>
  <c r="AC329" i="29"/>
  <c r="U329" i="29"/>
  <c r="V329" i="29" s="1"/>
  <c r="S329" i="29"/>
  <c r="T329" i="29" s="1"/>
  <c r="Q329" i="29"/>
  <c r="AH328" i="29"/>
  <c r="AG328" i="29"/>
  <c r="AJ328" i="29" s="1"/>
  <c r="AF328" i="29"/>
  <c r="AD328" i="29"/>
  <c r="AC328" i="29"/>
  <c r="U328" i="29"/>
  <c r="AA328" i="29" s="1"/>
  <c r="S328" i="29"/>
  <c r="Y328" i="29" s="1"/>
  <c r="Q328" i="29"/>
  <c r="P166" i="26" l="1"/>
  <c r="P171" i="26"/>
  <c r="P167" i="26"/>
  <c r="P169" i="26"/>
  <c r="AD331" i="29"/>
  <c r="AC335" i="29"/>
  <c r="T335" i="29"/>
  <c r="AJ334" i="29"/>
  <c r="V334" i="29"/>
  <c r="W334" i="29" s="1"/>
  <c r="Y334" i="29"/>
  <c r="V335" i="29"/>
  <c r="AD330" i="29"/>
  <c r="AJ330" i="29"/>
  <c r="Y333" i="29"/>
  <c r="V333" i="29"/>
  <c r="W333" i="29" s="1"/>
  <c r="AC331" i="29"/>
  <c r="AJ331" i="29"/>
  <c r="AA332" i="29"/>
  <c r="T331" i="29"/>
  <c r="W332" i="29"/>
  <c r="Y332" i="29"/>
  <c r="Y330" i="29"/>
  <c r="P168" i="26"/>
  <c r="V331" i="29"/>
  <c r="AA329" i="29"/>
  <c r="V330" i="29"/>
  <c r="W330" i="29" s="1"/>
  <c r="W329" i="29"/>
  <c r="Y329" i="29"/>
  <c r="T328" i="29"/>
  <c r="V328" i="29"/>
  <c r="M164" i="26"/>
  <c r="O164" i="26"/>
  <c r="M163" i="26"/>
  <c r="O163" i="26"/>
  <c r="M162" i="26"/>
  <c r="P162" i="26" s="1"/>
  <c r="O162" i="26"/>
  <c r="M161" i="26"/>
  <c r="O161" i="26"/>
  <c r="P161" i="26"/>
  <c r="M160" i="26"/>
  <c r="P160" i="26" s="1"/>
  <c r="O160" i="26"/>
  <c r="AH327" i="29"/>
  <c r="AG327" i="29"/>
  <c r="AF327" i="29"/>
  <c r="U327" i="29"/>
  <c r="AA327" i="29" s="1"/>
  <c r="S327" i="29"/>
  <c r="T327" i="29" s="1"/>
  <c r="Q327" i="29"/>
  <c r="P163" i="26" l="1"/>
  <c r="W331" i="29"/>
  <c r="W335" i="29"/>
  <c r="AD334" i="29"/>
  <c r="AC334" i="29"/>
  <c r="AD333" i="29"/>
  <c r="AC333" i="29"/>
  <c r="AJ327" i="29"/>
  <c r="P164" i="26"/>
  <c r="W328" i="29"/>
  <c r="V327" i="29"/>
  <c r="W327" i="29" s="1"/>
  <c r="Y327" i="29"/>
  <c r="AC327" i="29" l="1"/>
  <c r="AD327" i="29"/>
  <c r="M159" i="26"/>
  <c r="O159" i="26"/>
  <c r="P159" i="26" s="1"/>
  <c r="AH326" i="29"/>
  <c r="AG326" i="29"/>
  <c r="AJ326" i="29" s="1"/>
  <c r="AF326" i="29"/>
  <c r="AD326" i="29"/>
  <c r="AC326" i="29"/>
  <c r="U326" i="29"/>
  <c r="V326" i="29" s="1"/>
  <c r="S326" i="29"/>
  <c r="Y326" i="29" s="1"/>
  <c r="Q326" i="29"/>
  <c r="AH325" i="29"/>
  <c r="AG325" i="29"/>
  <c r="AJ325" i="29" s="1"/>
  <c r="AF325" i="29"/>
  <c r="AD325" i="29"/>
  <c r="AC325" i="29"/>
  <c r="U325" i="29"/>
  <c r="V325" i="29" s="1"/>
  <c r="S325" i="29"/>
  <c r="T325" i="29" s="1"/>
  <c r="Q325" i="29"/>
  <c r="AH324" i="29"/>
  <c r="AG324" i="29"/>
  <c r="AF324" i="29"/>
  <c r="U324" i="29"/>
  <c r="AA324" i="29" s="1"/>
  <c r="S324" i="29"/>
  <c r="Y324" i="29" s="1"/>
  <c r="Q324" i="29"/>
  <c r="AH323" i="29"/>
  <c r="AG323" i="29"/>
  <c r="AF323" i="29"/>
  <c r="U323" i="29"/>
  <c r="V323" i="29" s="1"/>
  <c r="S323" i="29"/>
  <c r="T323" i="29" s="1"/>
  <c r="Q323" i="29"/>
  <c r="M158" i="26"/>
  <c r="O158" i="26"/>
  <c r="AC324" i="29" l="1"/>
  <c r="AA326" i="29"/>
  <c r="AD324" i="29"/>
  <c r="T326" i="29"/>
  <c r="W326" i="29" s="1"/>
  <c r="AJ323" i="29"/>
  <c r="AJ324" i="29"/>
  <c r="P158" i="26"/>
  <c r="AA325" i="29"/>
  <c r="Y325" i="29"/>
  <c r="W325" i="29"/>
  <c r="T324" i="29"/>
  <c r="V324" i="29"/>
  <c r="AA323" i="29"/>
  <c r="W323" i="29"/>
  <c r="Y323" i="29"/>
  <c r="AH322" i="29"/>
  <c r="AG322" i="29"/>
  <c r="AF322" i="29"/>
  <c r="U322" i="29"/>
  <c r="V322" i="29" s="1"/>
  <c r="S322" i="29"/>
  <c r="T322" i="29" s="1"/>
  <c r="Q322" i="29"/>
  <c r="AH321" i="29"/>
  <c r="AG321" i="29"/>
  <c r="AJ321" i="29" s="1"/>
  <c r="AF321" i="29"/>
  <c r="U321" i="29"/>
  <c r="AA321" i="29" s="1"/>
  <c r="S321" i="29"/>
  <c r="Y321" i="29" s="1"/>
  <c r="AD321" i="29" s="1"/>
  <c r="Q321" i="29"/>
  <c r="AH320" i="29"/>
  <c r="AG320" i="29"/>
  <c r="AJ320" i="29" s="1"/>
  <c r="AF320" i="29"/>
  <c r="U320" i="29"/>
  <c r="V320" i="29" s="1"/>
  <c r="S320" i="29"/>
  <c r="T320" i="29" s="1"/>
  <c r="Q320" i="29"/>
  <c r="AH319" i="29"/>
  <c r="AG319" i="29"/>
  <c r="AJ319" i="29" s="1"/>
  <c r="AF319" i="29"/>
  <c r="AD319" i="29"/>
  <c r="AC319" i="29"/>
  <c r="U319" i="29"/>
  <c r="V319" i="29" s="1"/>
  <c r="S319" i="29"/>
  <c r="T319" i="29" s="1"/>
  <c r="Q319" i="29"/>
  <c r="M157" i="26"/>
  <c r="O157" i="26"/>
  <c r="P157" i="26"/>
  <c r="M156" i="26"/>
  <c r="O156" i="26"/>
  <c r="P156" i="26" s="1"/>
  <c r="M155" i="26"/>
  <c r="O155" i="26"/>
  <c r="P155" i="26" s="1"/>
  <c r="M154" i="26"/>
  <c r="O154" i="26"/>
  <c r="M153" i="26"/>
  <c r="O153" i="26"/>
  <c r="P153" i="26"/>
  <c r="AH318" i="29"/>
  <c r="AG318" i="29"/>
  <c r="AJ318" i="29" s="1"/>
  <c r="AF318" i="29"/>
  <c r="AD318" i="29"/>
  <c r="AC318" i="29"/>
  <c r="U318" i="29"/>
  <c r="AA318" i="29" s="1"/>
  <c r="S318" i="29"/>
  <c r="Y318" i="29" s="1"/>
  <c r="Q318" i="29"/>
  <c r="AH317" i="29"/>
  <c r="AG317" i="29"/>
  <c r="AF317" i="29"/>
  <c r="U317" i="29"/>
  <c r="AA317" i="29" s="1"/>
  <c r="S317" i="29"/>
  <c r="Q317" i="29"/>
  <c r="AH316" i="29"/>
  <c r="AG316" i="29"/>
  <c r="AF316" i="29"/>
  <c r="U316" i="29"/>
  <c r="AA316" i="29" s="1"/>
  <c r="S316" i="29"/>
  <c r="T316" i="29" s="1"/>
  <c r="Q316" i="29"/>
  <c r="P154" i="26" l="1"/>
  <c r="W324" i="29"/>
  <c r="AJ322" i="29"/>
  <c r="Y320" i="29"/>
  <c r="AA322" i="29"/>
  <c r="AC323" i="29"/>
  <c r="AD323" i="29"/>
  <c r="W322" i="29"/>
  <c r="Y322" i="29"/>
  <c r="AC321" i="29"/>
  <c r="W320" i="29"/>
  <c r="AA320" i="29"/>
  <c r="AD320" i="29" s="1"/>
  <c r="AC320" i="29"/>
  <c r="W319" i="29"/>
  <c r="T321" i="29"/>
  <c r="V321" i="29"/>
  <c r="Y319" i="29"/>
  <c r="AA319" i="29"/>
  <c r="V317" i="29"/>
  <c r="T318" i="29"/>
  <c r="T317" i="29"/>
  <c r="Y317" i="29"/>
  <c r="AJ317" i="29"/>
  <c r="AJ316" i="29"/>
  <c r="V316" i="29"/>
  <c r="W316" i="29" s="1"/>
  <c r="V318" i="29"/>
  <c r="Y316" i="29"/>
  <c r="O152" i="26"/>
  <c r="M152" i="26"/>
  <c r="AH315" i="29"/>
  <c r="AG315" i="29"/>
  <c r="AJ315" i="29" s="1"/>
  <c r="AF315" i="29"/>
  <c r="U315" i="29"/>
  <c r="V315" i="29" s="1"/>
  <c r="S315" i="29"/>
  <c r="Y315" i="29" s="1"/>
  <c r="Q315" i="29"/>
  <c r="AH314" i="29"/>
  <c r="AG314" i="29"/>
  <c r="AJ314" i="29" s="1"/>
  <c r="AF314" i="29"/>
  <c r="AD314" i="29"/>
  <c r="AC314" i="29"/>
  <c r="U314" i="29"/>
  <c r="V314" i="29" s="1"/>
  <c r="S314" i="29"/>
  <c r="T314" i="29" s="1"/>
  <c r="Q314" i="29"/>
  <c r="M151" i="26"/>
  <c r="O151" i="26"/>
  <c r="M150" i="26"/>
  <c r="P150" i="26" s="1"/>
  <c r="O150" i="26"/>
  <c r="M149" i="26"/>
  <c r="O149" i="26"/>
  <c r="AH313" i="29"/>
  <c r="AG313" i="29"/>
  <c r="AF313" i="29"/>
  <c r="U313" i="29"/>
  <c r="AA313" i="29" s="1"/>
  <c r="AC313" i="29" s="1"/>
  <c r="S313" i="29"/>
  <c r="T313" i="29" s="1"/>
  <c r="Q313" i="29"/>
  <c r="AH312" i="29"/>
  <c r="AG312" i="29"/>
  <c r="AJ312" i="29" s="1"/>
  <c r="AF312" i="29"/>
  <c r="AD312" i="29"/>
  <c r="AC312" i="29"/>
  <c r="U312" i="29"/>
  <c r="V312" i="29" s="1"/>
  <c r="S312" i="29"/>
  <c r="T312" i="29" s="1"/>
  <c r="Q312" i="29"/>
  <c r="AH311" i="29"/>
  <c r="AG311" i="29"/>
  <c r="AJ311" i="29" s="1"/>
  <c r="AF311" i="29"/>
  <c r="AD311" i="29"/>
  <c r="AC311" i="29"/>
  <c r="U311" i="29"/>
  <c r="AA311" i="29" s="1"/>
  <c r="S311" i="29"/>
  <c r="T311" i="29" s="1"/>
  <c r="Q311" i="29"/>
  <c r="P151" i="26" l="1"/>
  <c r="P152" i="26"/>
  <c r="AC322" i="29"/>
  <c r="AD322" i="29"/>
  <c r="W317" i="29"/>
  <c r="W321" i="29"/>
  <c r="W318" i="29"/>
  <c r="AD313" i="29"/>
  <c r="AC317" i="29"/>
  <c r="AD317" i="29"/>
  <c r="AD316" i="29"/>
  <c r="AC316" i="29"/>
  <c r="AA315" i="29"/>
  <c r="Y311" i="29"/>
  <c r="AJ313" i="29"/>
  <c r="T315" i="29"/>
  <c r="W315" i="29" s="1"/>
  <c r="P149" i="26"/>
  <c r="AA314" i="29"/>
  <c r="W314" i="29"/>
  <c r="Y314" i="29"/>
  <c r="V313" i="29"/>
  <c r="W313" i="29" s="1"/>
  <c r="Y313" i="29"/>
  <c r="AA312" i="29"/>
  <c r="W312" i="29"/>
  <c r="Y312" i="29"/>
  <c r="V311" i="29"/>
  <c r="W311" i="29" s="1"/>
  <c r="M148" i="26"/>
  <c r="O148" i="26"/>
  <c r="P148" i="26" s="1"/>
  <c r="M147" i="26"/>
  <c r="O147" i="26"/>
  <c r="P147" i="26"/>
  <c r="AH310" i="29"/>
  <c r="AG310" i="29"/>
  <c r="AF310" i="29"/>
  <c r="U310" i="29"/>
  <c r="AA310" i="29" s="1"/>
  <c r="AC310" i="29" s="1"/>
  <c r="S310" i="29"/>
  <c r="T310" i="29" s="1"/>
  <c r="Q310" i="29"/>
  <c r="M146" i="26"/>
  <c r="O146" i="26"/>
  <c r="AH309" i="29"/>
  <c r="AG309" i="29"/>
  <c r="AF309" i="29"/>
  <c r="U309" i="29"/>
  <c r="AA309" i="29" s="1"/>
  <c r="S309" i="29"/>
  <c r="T309" i="29" s="1"/>
  <c r="Q309" i="29"/>
  <c r="AH308" i="29"/>
  <c r="AG308" i="29"/>
  <c r="AJ308" i="29" s="1"/>
  <c r="AF308" i="29"/>
  <c r="AD308" i="29"/>
  <c r="AC308" i="29"/>
  <c r="U308" i="29"/>
  <c r="V308" i="29" s="1"/>
  <c r="S308" i="29"/>
  <c r="T308" i="29" s="1"/>
  <c r="Q308" i="29"/>
  <c r="AH307" i="29"/>
  <c r="AG307" i="29"/>
  <c r="AF307" i="29"/>
  <c r="U307" i="29"/>
  <c r="AA307" i="29" s="1"/>
  <c r="S307" i="29"/>
  <c r="Y307" i="29" s="1"/>
  <c r="Q307" i="29"/>
  <c r="AH306" i="29"/>
  <c r="AG306" i="29"/>
  <c r="AJ306" i="29" s="1"/>
  <c r="AF306" i="29"/>
  <c r="U306" i="29"/>
  <c r="AA306" i="29" s="1"/>
  <c r="S306" i="29"/>
  <c r="T306" i="29" s="1"/>
  <c r="Q306" i="29"/>
  <c r="AH305" i="29"/>
  <c r="AG305" i="29"/>
  <c r="AJ305" i="29" s="1"/>
  <c r="AF305" i="29"/>
  <c r="AC305" i="29"/>
  <c r="U305" i="29"/>
  <c r="V305" i="29" s="1"/>
  <c r="S305" i="29"/>
  <c r="Y305" i="29" s="1"/>
  <c r="Q305" i="29"/>
  <c r="M145" i="26"/>
  <c r="P145" i="26" s="1"/>
  <c r="O145" i="26"/>
  <c r="M144" i="26"/>
  <c r="O144" i="26"/>
  <c r="AH304" i="29"/>
  <c r="AG304" i="29"/>
  <c r="AF304" i="29"/>
  <c r="U304" i="29"/>
  <c r="AA304" i="29" s="1"/>
  <c r="AC304" i="29" s="1"/>
  <c r="S304" i="29"/>
  <c r="Y304" i="29" s="1"/>
  <c r="Q304" i="29"/>
  <c r="AH303" i="29"/>
  <c r="AG303" i="29"/>
  <c r="AJ303" i="29" s="1"/>
  <c r="AF303" i="29"/>
  <c r="U303" i="29"/>
  <c r="V303" i="29" s="1"/>
  <c r="S303" i="29"/>
  <c r="T303" i="29" s="1"/>
  <c r="Q303" i="29"/>
  <c r="AH302" i="29"/>
  <c r="AG302" i="29"/>
  <c r="AF302" i="29"/>
  <c r="U302" i="29"/>
  <c r="AA302" i="29" s="1"/>
  <c r="S302" i="29"/>
  <c r="Y302" i="29" s="1"/>
  <c r="Q302" i="29"/>
  <c r="M143" i="26"/>
  <c r="O143" i="26"/>
  <c r="AH301" i="29"/>
  <c r="AG301" i="29"/>
  <c r="AF301" i="29"/>
  <c r="U301" i="29"/>
  <c r="V301" i="29" s="1"/>
  <c r="S301" i="29"/>
  <c r="Y301" i="29" s="1"/>
  <c r="Q301" i="29"/>
  <c r="P143" i="26" l="1"/>
  <c r="P144" i="26"/>
  <c r="W308" i="29"/>
  <c r="AD315" i="29"/>
  <c r="AC315" i="29"/>
  <c r="AD310" i="29"/>
  <c r="AJ310" i="29"/>
  <c r="AJ301" i="29"/>
  <c r="V310" i="29"/>
  <c r="W310" i="29" s="1"/>
  <c r="Y310" i="29"/>
  <c r="AD307" i="29"/>
  <c r="AJ309" i="29"/>
  <c r="Y309" i="29"/>
  <c r="P146" i="26"/>
  <c r="V309" i="29"/>
  <c r="W309" i="29" s="1"/>
  <c r="AJ307" i="29"/>
  <c r="AC307" i="29"/>
  <c r="AA308" i="29"/>
  <c r="T307" i="29"/>
  <c r="Y308" i="29"/>
  <c r="V307" i="29"/>
  <c r="Y306" i="29"/>
  <c r="AA305" i="29"/>
  <c r="AD305" i="29" s="1"/>
  <c r="V306" i="29"/>
  <c r="W306" i="29" s="1"/>
  <c r="AD304" i="29"/>
  <c r="AJ304" i="29"/>
  <c r="T305" i="29"/>
  <c r="W305" i="29" s="1"/>
  <c r="AJ302" i="29"/>
  <c r="T304" i="29"/>
  <c r="AD302" i="29"/>
  <c r="AA303" i="29"/>
  <c r="Y303" i="29"/>
  <c r="V304" i="29"/>
  <c r="W303" i="29"/>
  <c r="AC302" i="29"/>
  <c r="AA301" i="29"/>
  <c r="T302" i="29"/>
  <c r="V302" i="29"/>
  <c r="T301" i="29"/>
  <c r="W301" i="29" s="1"/>
  <c r="AC309" i="29" l="1"/>
  <c r="AD309" i="29"/>
  <c r="W307" i="29"/>
  <c r="AD306" i="29"/>
  <c r="AC306" i="29"/>
  <c r="W304" i="29"/>
  <c r="AD303" i="29"/>
  <c r="AC303" i="29"/>
  <c r="AD301" i="29"/>
  <c r="AC301" i="29"/>
  <c r="W302" i="29"/>
  <c r="AH300" i="29"/>
  <c r="AG300" i="29"/>
  <c r="AF300" i="29"/>
  <c r="U300" i="29"/>
  <c r="AA300" i="29" s="1"/>
  <c r="S300" i="29"/>
  <c r="Y300" i="29" s="1"/>
  <c r="Q300" i="29"/>
  <c r="AJ300" i="29" l="1"/>
  <c r="AD300" i="29"/>
  <c r="AC300" i="29"/>
  <c r="V300" i="29"/>
  <c r="T300" i="29"/>
  <c r="W300" i="29" l="1"/>
  <c r="M142" i="26"/>
  <c r="O142" i="26"/>
  <c r="P142" i="26"/>
  <c r="M141" i="26"/>
  <c r="O141" i="26"/>
  <c r="P141" i="26"/>
  <c r="AH299" i="29"/>
  <c r="AG299" i="29"/>
  <c r="AJ299" i="29" s="1"/>
  <c r="AF299" i="29"/>
  <c r="U299" i="29"/>
  <c r="AA299" i="29" s="1"/>
  <c r="S299" i="29"/>
  <c r="T299" i="29" s="1"/>
  <c r="Q299" i="29"/>
  <c r="V299" i="29" l="1"/>
  <c r="W299" i="29" s="1"/>
  <c r="Y299" i="29"/>
  <c r="AH298" i="29"/>
  <c r="AG298" i="29"/>
  <c r="AJ298" i="29" s="1"/>
  <c r="AF298" i="29"/>
  <c r="U298" i="29"/>
  <c r="AA298" i="29" s="1"/>
  <c r="S298" i="29"/>
  <c r="T298" i="29" s="1"/>
  <c r="Q298" i="29"/>
  <c r="AH297" i="29"/>
  <c r="AG297" i="29"/>
  <c r="AF297" i="29"/>
  <c r="U297" i="29"/>
  <c r="AA297" i="29" s="1"/>
  <c r="S297" i="29"/>
  <c r="Y297" i="29" s="1"/>
  <c r="Q297" i="29"/>
  <c r="M138" i="26"/>
  <c r="P138" i="26" s="1"/>
  <c r="O138" i="26"/>
  <c r="M139" i="26"/>
  <c r="O139" i="26"/>
  <c r="M140" i="26"/>
  <c r="O140" i="26"/>
  <c r="P140" i="26"/>
  <c r="M137" i="26"/>
  <c r="P137" i="26" s="1"/>
  <c r="O137" i="26"/>
  <c r="AH296" i="29"/>
  <c r="AG296" i="29"/>
  <c r="AF296" i="29"/>
  <c r="U296" i="29"/>
  <c r="AA296" i="29" s="1"/>
  <c r="S296" i="29"/>
  <c r="Y296" i="29" s="1"/>
  <c r="Q296" i="29"/>
  <c r="M136" i="26"/>
  <c r="O136" i="26"/>
  <c r="P136" i="26"/>
  <c r="M135" i="26"/>
  <c r="O135" i="26"/>
  <c r="P135" i="26" s="1"/>
  <c r="M134" i="26"/>
  <c r="O134" i="26"/>
  <c r="P134" i="26"/>
  <c r="M133" i="26"/>
  <c r="O133" i="26"/>
  <c r="M132" i="26"/>
  <c r="O132" i="26"/>
  <c r="P132" i="26"/>
  <c r="M131" i="26"/>
  <c r="O131" i="26"/>
  <c r="AH295" i="29"/>
  <c r="AG295" i="29"/>
  <c r="AF295" i="29"/>
  <c r="U295" i="29"/>
  <c r="AA295" i="29" s="1"/>
  <c r="S295" i="29"/>
  <c r="T295" i="29" s="1"/>
  <c r="Q295" i="29"/>
  <c r="AH294" i="29"/>
  <c r="AG294" i="29"/>
  <c r="AJ294" i="29" s="1"/>
  <c r="AF294" i="29"/>
  <c r="U294" i="29"/>
  <c r="V294" i="29" s="1"/>
  <c r="S294" i="29"/>
  <c r="T294" i="29" s="1"/>
  <c r="Q294" i="29"/>
  <c r="AH293" i="29"/>
  <c r="AG293" i="29"/>
  <c r="AJ293" i="29" s="1"/>
  <c r="AF293" i="29"/>
  <c r="U293" i="29"/>
  <c r="AA293" i="29" s="1"/>
  <c r="S293" i="29"/>
  <c r="Y293" i="29" s="1"/>
  <c r="Q293" i="29"/>
  <c r="P133" i="26" l="1"/>
  <c r="P139" i="26"/>
  <c r="P131" i="26"/>
  <c r="AD296" i="29"/>
  <c r="AD297" i="29"/>
  <c r="Y298" i="29"/>
  <c r="AD298" i="29" s="1"/>
  <c r="AD299" i="29"/>
  <c r="AC299" i="29"/>
  <c r="AC297" i="29"/>
  <c r="AC298" i="29"/>
  <c r="V298" i="29"/>
  <c r="W298" i="29" s="1"/>
  <c r="AJ297" i="29"/>
  <c r="AJ296" i="29"/>
  <c r="AC296" i="29"/>
  <c r="T297" i="29"/>
  <c r="V297" i="29"/>
  <c r="T296" i="29"/>
  <c r="AJ295" i="29"/>
  <c r="V296" i="29"/>
  <c r="W294" i="29"/>
  <c r="Y295" i="29"/>
  <c r="V295" i="29"/>
  <c r="W295" i="29" s="1"/>
  <c r="V293" i="29"/>
  <c r="AD293" i="29"/>
  <c r="AC293" i="29"/>
  <c r="T293" i="29"/>
  <c r="Y294" i="29"/>
  <c r="AA294" i="29"/>
  <c r="M130" i="26"/>
  <c r="O130" i="26"/>
  <c r="M129" i="26"/>
  <c r="P129" i="26" s="1"/>
  <c r="O129" i="26"/>
  <c r="AH292" i="29"/>
  <c r="AG292" i="29"/>
  <c r="AF292" i="29"/>
  <c r="U292" i="29"/>
  <c r="AA292" i="29" s="1"/>
  <c r="AD292" i="29" s="1"/>
  <c r="S292" i="29"/>
  <c r="Y292" i="29" s="1"/>
  <c r="Q292" i="29"/>
  <c r="AH291" i="29"/>
  <c r="AG291" i="29"/>
  <c r="AF291" i="29"/>
  <c r="U291" i="29"/>
  <c r="AA291" i="29" s="1"/>
  <c r="S291" i="29"/>
  <c r="Y291" i="29" s="1"/>
  <c r="AD291" i="29" s="1"/>
  <c r="Q291" i="29"/>
  <c r="M128" i="26"/>
  <c r="P128" i="26" s="1"/>
  <c r="O128" i="26"/>
  <c r="AH290" i="29"/>
  <c r="AG290" i="29"/>
  <c r="AF290" i="29"/>
  <c r="U290" i="29"/>
  <c r="AA290" i="29" s="1"/>
  <c r="AD290" i="29" s="1"/>
  <c r="S290" i="29"/>
  <c r="Y290" i="29" s="1"/>
  <c r="Q290" i="29"/>
  <c r="M127" i="26"/>
  <c r="P127" i="26" s="1"/>
  <c r="O127" i="26"/>
  <c r="M126" i="26"/>
  <c r="O126" i="26"/>
  <c r="P126" i="26" s="1"/>
  <c r="M125" i="26"/>
  <c r="O125" i="26"/>
  <c r="M124" i="26"/>
  <c r="O124" i="26"/>
  <c r="AH289" i="29"/>
  <c r="AG289" i="29"/>
  <c r="AF289" i="29"/>
  <c r="U289" i="29"/>
  <c r="AA289" i="29" s="1"/>
  <c r="S289" i="29"/>
  <c r="Y289" i="29" s="1"/>
  <c r="Q289" i="29"/>
  <c r="M123" i="26"/>
  <c r="O123" i="26"/>
  <c r="M122" i="26"/>
  <c r="O122" i="26"/>
  <c r="M121" i="26"/>
  <c r="O121" i="26"/>
  <c r="P121" i="26"/>
  <c r="AH288" i="29"/>
  <c r="AG288" i="29"/>
  <c r="AJ288" i="29" s="1"/>
  <c r="AF288" i="29"/>
  <c r="U288" i="29"/>
  <c r="V288" i="29" s="1"/>
  <c r="S288" i="29"/>
  <c r="T288" i="29" s="1"/>
  <c r="Q288" i="29"/>
  <c r="AH287" i="29"/>
  <c r="AG287" i="29"/>
  <c r="AJ287" i="29" s="1"/>
  <c r="AF287" i="29"/>
  <c r="AD287" i="29"/>
  <c r="AC287" i="29"/>
  <c r="U287" i="29"/>
  <c r="AA287" i="29" s="1"/>
  <c r="S287" i="29"/>
  <c r="Y287" i="29" s="1"/>
  <c r="Q287" i="29"/>
  <c r="AH286" i="29"/>
  <c r="AG286" i="29"/>
  <c r="AF286" i="29"/>
  <c r="U286" i="29"/>
  <c r="V286" i="29" s="1"/>
  <c r="S286" i="29"/>
  <c r="T286" i="29" s="1"/>
  <c r="Q286" i="29"/>
  <c r="AH285" i="29"/>
  <c r="AG285" i="29"/>
  <c r="AJ285" i="29" s="1"/>
  <c r="AF285" i="29"/>
  <c r="AD285" i="29"/>
  <c r="AC285" i="29"/>
  <c r="U285" i="29"/>
  <c r="V285" i="29" s="1"/>
  <c r="S285" i="29"/>
  <c r="Y285" i="29" s="1"/>
  <c r="Q285" i="29"/>
  <c r="AH284" i="29"/>
  <c r="AG284" i="29"/>
  <c r="AF284" i="29"/>
  <c r="U284" i="29"/>
  <c r="AA284" i="29" s="1"/>
  <c r="AD284" i="29" s="1"/>
  <c r="S284" i="29"/>
  <c r="T284" i="29" s="1"/>
  <c r="Q284" i="29"/>
  <c r="M120" i="26"/>
  <c r="P120" i="26" s="1"/>
  <c r="O120" i="26"/>
  <c r="AH283" i="29"/>
  <c r="AG283" i="29"/>
  <c r="AF283" i="29"/>
  <c r="U283" i="29"/>
  <c r="AA283" i="29" s="1"/>
  <c r="S283" i="29"/>
  <c r="Y283" i="29" s="1"/>
  <c r="Q283" i="29"/>
  <c r="M119" i="26"/>
  <c r="O119" i="26"/>
  <c r="AH282" i="29"/>
  <c r="AG282" i="29"/>
  <c r="AF282" i="29"/>
  <c r="U282" i="29"/>
  <c r="AA282" i="29" s="1"/>
  <c r="AC282" i="29" s="1"/>
  <c r="S282" i="29"/>
  <c r="Y282" i="29" s="1"/>
  <c r="AD282" i="29" s="1"/>
  <c r="Q282" i="29"/>
  <c r="AH281" i="29"/>
  <c r="AG281" i="29"/>
  <c r="AJ281" i="29" s="1"/>
  <c r="AF281" i="29"/>
  <c r="U281" i="29"/>
  <c r="V281" i="29" s="1"/>
  <c r="S281" i="29"/>
  <c r="T281" i="29" s="1"/>
  <c r="Q281" i="29"/>
  <c r="AH280" i="29"/>
  <c r="AG280" i="29"/>
  <c r="AF280" i="29"/>
  <c r="U280" i="29"/>
  <c r="AA280" i="29" s="1"/>
  <c r="AC280" i="29" s="1"/>
  <c r="S280" i="29"/>
  <c r="T280" i="29" s="1"/>
  <c r="Q280" i="29"/>
  <c r="AH279" i="29"/>
  <c r="AG279" i="29"/>
  <c r="AJ279" i="29" s="1"/>
  <c r="AF279" i="29"/>
  <c r="U279" i="29"/>
  <c r="V279" i="29" s="1"/>
  <c r="S279" i="29"/>
  <c r="Y279" i="29" s="1"/>
  <c r="Q279" i="29"/>
  <c r="AH278" i="29"/>
  <c r="AG278" i="29"/>
  <c r="AF278" i="29"/>
  <c r="U278" i="29"/>
  <c r="V278" i="29" s="1"/>
  <c r="S278" i="29"/>
  <c r="Y278" i="29" s="1"/>
  <c r="Q278" i="29"/>
  <c r="M118" i="26"/>
  <c r="O118" i="26"/>
  <c r="AH277" i="29"/>
  <c r="AG277" i="29"/>
  <c r="AF277" i="29"/>
  <c r="U277" i="29"/>
  <c r="AA277" i="29" s="1"/>
  <c r="S277" i="29"/>
  <c r="T277" i="29" s="1"/>
  <c r="Q277" i="29"/>
  <c r="M117" i="26"/>
  <c r="O117" i="26"/>
  <c r="M116" i="26"/>
  <c r="O116" i="26"/>
  <c r="AH276" i="29"/>
  <c r="AG276" i="29"/>
  <c r="AF276" i="29"/>
  <c r="U276" i="29"/>
  <c r="AA276" i="29" s="1"/>
  <c r="AC276" i="29" s="1"/>
  <c r="S276" i="29"/>
  <c r="Y276" i="29" s="1"/>
  <c r="Q276" i="29"/>
  <c r="AH275" i="29"/>
  <c r="AG275" i="29"/>
  <c r="AF275" i="29"/>
  <c r="U275" i="29"/>
  <c r="V275" i="29" s="1"/>
  <c r="S275" i="29"/>
  <c r="Y275" i="29" s="1"/>
  <c r="Q275" i="29"/>
  <c r="AH274" i="29"/>
  <c r="AG274" i="29"/>
  <c r="AF274" i="29"/>
  <c r="U274" i="29"/>
  <c r="AA274" i="29" s="1"/>
  <c r="S274" i="29"/>
  <c r="Y274" i="29" s="1"/>
  <c r="Q274" i="29"/>
  <c r="M115" i="26"/>
  <c r="O115" i="26"/>
  <c r="P115" i="26"/>
  <c r="AH273" i="29"/>
  <c r="AG273" i="29"/>
  <c r="AF273" i="29"/>
  <c r="U273" i="29"/>
  <c r="AA273" i="29" s="1"/>
  <c r="AD273" i="29" s="1"/>
  <c r="S273" i="29"/>
  <c r="T273" i="29" s="1"/>
  <c r="Q273" i="29"/>
  <c r="O114" i="26"/>
  <c r="M114" i="26"/>
  <c r="O113" i="26"/>
  <c r="M113" i="26"/>
  <c r="O112" i="26"/>
  <c r="M112" i="26"/>
  <c r="O111" i="26"/>
  <c r="M111" i="26"/>
  <c r="AH272" i="29"/>
  <c r="AG272" i="29"/>
  <c r="AF272" i="29"/>
  <c r="U272" i="29"/>
  <c r="V272" i="29" s="1"/>
  <c r="S272" i="29"/>
  <c r="Y272" i="29" s="1"/>
  <c r="Q272" i="29"/>
  <c r="AH271" i="29"/>
  <c r="AG271" i="29"/>
  <c r="AF271" i="29"/>
  <c r="U271" i="29"/>
  <c r="V271" i="29" s="1"/>
  <c r="S271" i="29"/>
  <c r="T271" i="29" s="1"/>
  <c r="Q271" i="29"/>
  <c r="AH270" i="29"/>
  <c r="AG270" i="29"/>
  <c r="AJ270" i="29" s="1"/>
  <c r="AF270" i="29"/>
  <c r="AD270" i="29"/>
  <c r="AC270" i="29"/>
  <c r="U270" i="29"/>
  <c r="AA270" i="29" s="1"/>
  <c r="S270" i="29"/>
  <c r="T270" i="29" s="1"/>
  <c r="Q270" i="29"/>
  <c r="AH269" i="29"/>
  <c r="AG269" i="29"/>
  <c r="AF269" i="29"/>
  <c r="U269" i="29"/>
  <c r="V269" i="29" s="1"/>
  <c r="S269" i="29"/>
  <c r="T269" i="29" s="1"/>
  <c r="Q269" i="29"/>
  <c r="AH268" i="29"/>
  <c r="AG268" i="29"/>
  <c r="AF268" i="29"/>
  <c r="U268" i="29"/>
  <c r="V268" i="29" s="1"/>
  <c r="S268" i="29"/>
  <c r="T268" i="29" s="1"/>
  <c r="Q268" i="29"/>
  <c r="AH267" i="29"/>
  <c r="AG267" i="29"/>
  <c r="AF267" i="29"/>
  <c r="U267" i="29"/>
  <c r="V267" i="29" s="1"/>
  <c r="S267" i="29"/>
  <c r="Y267" i="29" s="1"/>
  <c r="Q267" i="29"/>
  <c r="AH266" i="29"/>
  <c r="AG266" i="29"/>
  <c r="AF266" i="29"/>
  <c r="U266" i="29"/>
  <c r="AA266" i="29" s="1"/>
  <c r="S266" i="29"/>
  <c r="T266" i="29" s="1"/>
  <c r="Q266" i="29"/>
  <c r="AH265" i="29"/>
  <c r="AG265" i="29"/>
  <c r="AF265" i="29"/>
  <c r="U265" i="29"/>
  <c r="AA265" i="29" s="1"/>
  <c r="S265" i="29"/>
  <c r="Y265" i="29" s="1"/>
  <c r="Q265" i="29"/>
  <c r="AH264" i="29"/>
  <c r="AG264" i="29"/>
  <c r="AF264" i="29"/>
  <c r="U264" i="29"/>
  <c r="V264" i="29" s="1"/>
  <c r="S264" i="29"/>
  <c r="T264" i="29" s="1"/>
  <c r="Q264" i="29"/>
  <c r="M110" i="26"/>
  <c r="O110" i="26"/>
  <c r="M109" i="26"/>
  <c r="P109" i="26" s="1"/>
  <c r="O109" i="26"/>
  <c r="M108" i="26"/>
  <c r="O108" i="26"/>
  <c r="P108" i="26"/>
  <c r="M107" i="26"/>
  <c r="O107" i="26"/>
  <c r="P107" i="26"/>
  <c r="P113" i="26" l="1"/>
  <c r="P117" i="26"/>
  <c r="P122" i="26"/>
  <c r="P130" i="26"/>
  <c r="P112" i="26"/>
  <c r="P116" i="26"/>
  <c r="P114" i="26"/>
  <c r="P111" i="26"/>
  <c r="P124" i="26"/>
  <c r="P118" i="26"/>
  <c r="P119" i="26"/>
  <c r="W296" i="29"/>
  <c r="W297" i="29"/>
  <c r="AD295" i="29"/>
  <c r="AC295" i="29"/>
  <c r="AD289" i="29"/>
  <c r="W293" i="29"/>
  <c r="AJ290" i="29"/>
  <c r="AD294" i="29"/>
  <c r="AC294" i="29"/>
  <c r="AC292" i="29"/>
  <c r="AJ292" i="29"/>
  <c r="T292" i="29"/>
  <c r="Y286" i="29"/>
  <c r="AC284" i="29"/>
  <c r="AJ291" i="29"/>
  <c r="AC291" i="29"/>
  <c r="V292" i="29"/>
  <c r="AC290" i="29"/>
  <c r="T291" i="29"/>
  <c r="T290" i="29"/>
  <c r="V291" i="29"/>
  <c r="AJ284" i="29"/>
  <c r="AC289" i="29"/>
  <c r="AJ289" i="29"/>
  <c r="T289" i="29"/>
  <c r="V290" i="29"/>
  <c r="AD283" i="29"/>
  <c r="Y284" i="29"/>
  <c r="P125" i="26"/>
  <c r="P123" i="26"/>
  <c r="V289" i="29"/>
  <c r="AD280" i="29"/>
  <c r="T285" i="29"/>
  <c r="W285" i="29" s="1"/>
  <c r="AJ286" i="29"/>
  <c r="AJ283" i="29"/>
  <c r="AC283" i="29"/>
  <c r="W286" i="29"/>
  <c r="AA286" i="29"/>
  <c r="T287" i="29"/>
  <c r="V287" i="29"/>
  <c r="W288" i="29"/>
  <c r="AA285" i="29"/>
  <c r="Y288" i="29"/>
  <c r="V284" i="29"/>
  <c r="W284" i="29" s="1"/>
  <c r="AA288" i="29"/>
  <c r="AJ280" i="29"/>
  <c r="T282" i="29"/>
  <c r="V282" i="29"/>
  <c r="AJ282" i="29"/>
  <c r="T283" i="29"/>
  <c r="V283" i="29"/>
  <c r="Y280" i="29"/>
  <c r="AA281" i="29"/>
  <c r="W281" i="29"/>
  <c r="V280" i="29"/>
  <c r="W280" i="29" s="1"/>
  <c r="Y281" i="29"/>
  <c r="T279" i="29"/>
  <c r="W279" i="29" s="1"/>
  <c r="AA279" i="29"/>
  <c r="AD279" i="29" s="1"/>
  <c r="AD276" i="29"/>
  <c r="AJ278" i="29"/>
  <c r="AA278" i="29"/>
  <c r="AJ277" i="29"/>
  <c r="T278" i="29"/>
  <c r="W278" i="29" s="1"/>
  <c r="AJ276" i="29"/>
  <c r="Y277" i="29"/>
  <c r="V277" i="29"/>
  <c r="W277" i="29" s="1"/>
  <c r="V276" i="29"/>
  <c r="AD274" i="29"/>
  <c r="T276" i="29"/>
  <c r="AJ275" i="29"/>
  <c r="AJ273" i="29"/>
  <c r="P110" i="26"/>
  <c r="AC274" i="29"/>
  <c r="AJ269" i="29"/>
  <c r="AJ274" i="29"/>
  <c r="AJ267" i="29"/>
  <c r="AA275" i="29"/>
  <c r="AC275" i="29" s="1"/>
  <c r="T275" i="29"/>
  <c r="W275" i="29" s="1"/>
  <c r="T274" i="29"/>
  <c r="AC273" i="29"/>
  <c r="V274" i="29"/>
  <c r="Y273" i="29"/>
  <c r="W269" i="29"/>
  <c r="AJ272" i="29"/>
  <c r="T272" i="29"/>
  <c r="W272" i="29" s="1"/>
  <c r="V273" i="29"/>
  <c r="W273" i="29" s="1"/>
  <c r="AJ271" i="29"/>
  <c r="AA269" i="29"/>
  <c r="AA271" i="29"/>
  <c r="AJ268" i="29"/>
  <c r="AJ264" i="29"/>
  <c r="W264" i="29"/>
  <c r="AA272" i="29"/>
  <c r="W271" i="29"/>
  <c r="W268" i="29"/>
  <c r="AA268" i="29"/>
  <c r="Y270" i="29"/>
  <c r="Y269" i="29"/>
  <c r="Y271" i="29"/>
  <c r="V270" i="29"/>
  <c r="W270" i="29" s="1"/>
  <c r="AJ266" i="29"/>
  <c r="Y268" i="29"/>
  <c r="AA267" i="29"/>
  <c r="AC267" i="29" s="1"/>
  <c r="T267" i="29"/>
  <c r="W267" i="29" s="1"/>
  <c r="Y266" i="29"/>
  <c r="V266" i="29"/>
  <c r="W266" i="29" s="1"/>
  <c r="AJ265" i="29"/>
  <c r="AC265" i="29"/>
  <c r="AD265" i="29"/>
  <c r="T265" i="29"/>
  <c r="V265" i="29"/>
  <c r="AA264" i="29"/>
  <c r="Y264" i="29"/>
  <c r="M106" i="26"/>
  <c r="O106" i="26"/>
  <c r="P106" i="26"/>
  <c r="M105" i="26"/>
  <c r="O105" i="26"/>
  <c r="AH263" i="29"/>
  <c r="AG263" i="29"/>
  <c r="AF263" i="29"/>
  <c r="U263" i="29"/>
  <c r="AA263" i="29" s="1"/>
  <c r="AD263" i="29" s="1"/>
  <c r="S263" i="29"/>
  <c r="Y263" i="29" s="1"/>
  <c r="Q263" i="29"/>
  <c r="AH262" i="29"/>
  <c r="AG262" i="29"/>
  <c r="AF262" i="29"/>
  <c r="U262" i="29"/>
  <c r="V262" i="29" s="1"/>
  <c r="S262" i="29"/>
  <c r="T262" i="29" s="1"/>
  <c r="Q262" i="29"/>
  <c r="AH261" i="29"/>
  <c r="AG261" i="29"/>
  <c r="AJ261" i="29" s="1"/>
  <c r="AF261" i="29"/>
  <c r="AD261" i="29"/>
  <c r="AC261" i="29"/>
  <c r="U261" i="29"/>
  <c r="AA261" i="29" s="1"/>
  <c r="S261" i="29"/>
  <c r="Y261" i="29" s="1"/>
  <c r="Q261" i="29"/>
  <c r="AH260" i="29"/>
  <c r="AG260" i="29"/>
  <c r="AF260" i="29"/>
  <c r="U260" i="29"/>
  <c r="V260" i="29" s="1"/>
  <c r="S260" i="29"/>
  <c r="T260" i="29" s="1"/>
  <c r="Q260" i="29"/>
  <c r="AH259" i="29"/>
  <c r="AG259" i="29"/>
  <c r="AF259" i="29"/>
  <c r="U259" i="29"/>
  <c r="V259" i="29" s="1"/>
  <c r="S259" i="29"/>
  <c r="Y259" i="29" s="1"/>
  <c r="Q259" i="29"/>
  <c r="P105" i="26" l="1"/>
  <c r="W292" i="29"/>
  <c r="AD286" i="29"/>
  <c r="W290" i="29"/>
  <c r="W291" i="29"/>
  <c r="W282" i="29"/>
  <c r="W289" i="29"/>
  <c r="AD288" i="29"/>
  <c r="AC288" i="29"/>
  <c r="AC286" i="29"/>
  <c r="W287" i="29"/>
  <c r="W276" i="29"/>
  <c r="W283" i="29"/>
  <c r="AC281" i="29"/>
  <c r="AD281" i="29"/>
  <c r="AC279" i="29"/>
  <c r="AD278" i="29"/>
  <c r="AC278" i="29"/>
  <c r="AD277" i="29"/>
  <c r="AC277" i="29"/>
  <c r="AD275" i="29"/>
  <c r="W274" i="29"/>
  <c r="AJ260" i="29"/>
  <c r="AJ259" i="29"/>
  <c r="AD272" i="29"/>
  <c r="AC272" i="29"/>
  <c r="AD269" i="29"/>
  <c r="AC269" i="29"/>
  <c r="AD267" i="29"/>
  <c r="AC268" i="29"/>
  <c r="AD268" i="29"/>
  <c r="AJ263" i="29"/>
  <c r="AD271" i="29"/>
  <c r="AC271" i="29"/>
  <c r="AJ262" i="29"/>
  <c r="AC266" i="29"/>
  <c r="AD266" i="29"/>
  <c r="W265" i="29"/>
  <c r="AC263" i="29"/>
  <c r="AD264" i="29"/>
  <c r="AC264" i="29"/>
  <c r="T263" i="29"/>
  <c r="V263" i="29"/>
  <c r="Y262" i="29"/>
  <c r="AA262" i="29"/>
  <c r="W262" i="29"/>
  <c r="T261" i="29"/>
  <c r="AA260" i="29"/>
  <c r="Y260" i="29"/>
  <c r="AA259" i="29"/>
  <c r="W260" i="29"/>
  <c r="T259" i="29"/>
  <c r="W259" i="29" s="1"/>
  <c r="V261" i="29"/>
  <c r="AC262" i="29" l="1"/>
  <c r="AD262" i="29"/>
  <c r="W263" i="29"/>
  <c r="AD260" i="29"/>
  <c r="AC260" i="29"/>
  <c r="AC259" i="29"/>
  <c r="AD259" i="29"/>
  <c r="W261" i="29"/>
  <c r="M104" i="26"/>
  <c r="O104" i="26"/>
  <c r="P104" i="26" s="1"/>
  <c r="M103" i="26"/>
  <c r="O103" i="26"/>
  <c r="AH258" i="29"/>
  <c r="AG258" i="29"/>
  <c r="AJ258" i="29" s="1"/>
  <c r="AF258" i="29"/>
  <c r="AD258" i="29"/>
  <c r="AC258" i="29"/>
  <c r="U258" i="29"/>
  <c r="AA258" i="29" s="1"/>
  <c r="S258" i="29"/>
  <c r="Y258" i="29" s="1"/>
  <c r="Q258" i="29"/>
  <c r="AH257" i="29"/>
  <c r="AG257" i="29"/>
  <c r="AF257" i="29"/>
  <c r="U257" i="29"/>
  <c r="AA257" i="29" s="1"/>
  <c r="S257" i="29"/>
  <c r="T257" i="29" s="1"/>
  <c r="Q257" i="29"/>
  <c r="AH256" i="29"/>
  <c r="AG256" i="29"/>
  <c r="AJ256" i="29" s="1"/>
  <c r="AF256" i="29"/>
  <c r="U256" i="29"/>
  <c r="V256" i="29" s="1"/>
  <c r="S256" i="29"/>
  <c r="Y256" i="29" s="1"/>
  <c r="AC256" i="29" s="1"/>
  <c r="Q256" i="29"/>
  <c r="P103" i="26" l="1"/>
  <c r="AJ257" i="29"/>
  <c r="T256" i="29"/>
  <c r="W256" i="29" s="1"/>
  <c r="AA256" i="29"/>
  <c r="V258" i="29"/>
  <c r="V257" i="29"/>
  <c r="W257" i="29" s="1"/>
  <c r="Y257" i="29"/>
  <c r="AD256" i="29"/>
  <c r="T258" i="29"/>
  <c r="AH255" i="29"/>
  <c r="AG255" i="29"/>
  <c r="AF255" i="29"/>
  <c r="U255" i="29"/>
  <c r="V255" i="29" s="1"/>
  <c r="S255" i="29"/>
  <c r="T255" i="29" s="1"/>
  <c r="Q255" i="29"/>
  <c r="AH254" i="29"/>
  <c r="AG254" i="29"/>
  <c r="AF254" i="29"/>
  <c r="U254" i="29"/>
  <c r="V254" i="29" s="1"/>
  <c r="S254" i="29"/>
  <c r="T254" i="29" s="1"/>
  <c r="Q254" i="29"/>
  <c r="M102" i="26"/>
  <c r="O102" i="26"/>
  <c r="M101" i="26"/>
  <c r="O101" i="26"/>
  <c r="M100" i="26"/>
  <c r="O100" i="26"/>
  <c r="M99" i="26"/>
  <c r="O99" i="26"/>
  <c r="P99" i="26" s="1"/>
  <c r="M98" i="26"/>
  <c r="O98" i="26"/>
  <c r="AH252" i="29"/>
  <c r="AG252" i="29"/>
  <c r="AJ252" i="29" s="1"/>
  <c r="AF252" i="29"/>
  <c r="AD252" i="29"/>
  <c r="AC252" i="29"/>
  <c r="U252" i="29"/>
  <c r="AA252" i="29" s="1"/>
  <c r="S252" i="29"/>
  <c r="Y252" i="29" s="1"/>
  <c r="Q252" i="29"/>
  <c r="P98" i="26" l="1"/>
  <c r="P102" i="26"/>
  <c r="P101" i="26"/>
  <c r="W258" i="29"/>
  <c r="P100" i="26"/>
  <c r="W254" i="29"/>
  <c r="AJ254" i="29"/>
  <c r="W255" i="29"/>
  <c r="AC257" i="29"/>
  <c r="AD257" i="29"/>
  <c r="AJ255" i="29"/>
  <c r="Y255" i="29"/>
  <c r="Y254" i="29"/>
  <c r="AA255" i="29"/>
  <c r="AA254" i="29"/>
  <c r="V252" i="29"/>
  <c r="T252" i="29"/>
  <c r="AC254" i="29" l="1"/>
  <c r="W252" i="29"/>
  <c r="AD254" i="29"/>
  <c r="AD255" i="29"/>
  <c r="AC255" i="29"/>
  <c r="M97" i="26" l="1"/>
  <c r="O97" i="26"/>
  <c r="P97" i="26"/>
  <c r="M96" i="26"/>
  <c r="O96" i="26"/>
  <c r="AH253" i="29"/>
  <c r="AG253" i="29"/>
  <c r="AJ253" i="29" s="1"/>
  <c r="AF253" i="29"/>
  <c r="U253" i="29"/>
  <c r="AA253" i="29" s="1"/>
  <c r="S253" i="29"/>
  <c r="Y253" i="29" s="1"/>
  <c r="AD253" i="29" s="1"/>
  <c r="Q253" i="29"/>
  <c r="AH251" i="29"/>
  <c r="AG251" i="29"/>
  <c r="AJ251" i="29" s="1"/>
  <c r="AF251" i="29"/>
  <c r="AD251" i="29"/>
  <c r="AC251" i="29"/>
  <c r="U251" i="29"/>
  <c r="V251" i="29" s="1"/>
  <c r="S251" i="29"/>
  <c r="Y251" i="29" s="1"/>
  <c r="Q251" i="29"/>
  <c r="AH250" i="29"/>
  <c r="AG250" i="29"/>
  <c r="AF250" i="29"/>
  <c r="U250" i="29"/>
  <c r="V250" i="29" s="1"/>
  <c r="S250" i="29"/>
  <c r="T250" i="29" s="1"/>
  <c r="Q250" i="29"/>
  <c r="AH249" i="29"/>
  <c r="AG249" i="29"/>
  <c r="AF249" i="29"/>
  <c r="U249" i="29"/>
  <c r="AA249" i="29" s="1"/>
  <c r="AC249" i="29" s="1"/>
  <c r="S249" i="29"/>
  <c r="Y249" i="29" s="1"/>
  <c r="Q249" i="29"/>
  <c r="M95" i="26"/>
  <c r="O95" i="26"/>
  <c r="AH248" i="29"/>
  <c r="AG248" i="29"/>
  <c r="AF248" i="29"/>
  <c r="U248" i="29"/>
  <c r="V248" i="29" s="1"/>
  <c r="S248" i="29"/>
  <c r="Y248" i="29" s="1"/>
  <c r="Q248" i="29"/>
  <c r="AH247" i="29"/>
  <c r="AG247" i="29"/>
  <c r="AF247" i="29"/>
  <c r="U247" i="29"/>
  <c r="AA247" i="29" s="1"/>
  <c r="S247" i="29"/>
  <c r="Y247" i="29" s="1"/>
  <c r="Q247" i="29"/>
  <c r="AH246" i="29"/>
  <c r="AG246" i="29"/>
  <c r="AF246" i="29"/>
  <c r="U246" i="29"/>
  <c r="AA246" i="29" s="1"/>
  <c r="AD246" i="29" s="1"/>
  <c r="S246" i="29"/>
  <c r="T246" i="29" s="1"/>
  <c r="Q246" i="29"/>
  <c r="M94" i="26"/>
  <c r="O94" i="26"/>
  <c r="P95" i="26" l="1"/>
  <c r="P96" i="26"/>
  <c r="AJ248" i="29"/>
  <c r="AJ250" i="29"/>
  <c r="AC253" i="29"/>
  <c r="AD249" i="29"/>
  <c r="AA250" i="29"/>
  <c r="AJ246" i="29"/>
  <c r="AJ249" i="29"/>
  <c r="T251" i="29"/>
  <c r="W251" i="29" s="1"/>
  <c r="AJ247" i="29"/>
  <c r="AC246" i="29"/>
  <c r="AA251" i="29"/>
  <c r="Y250" i="29"/>
  <c r="T249" i="29"/>
  <c r="W250" i="29"/>
  <c r="T253" i="29"/>
  <c r="AA248" i="29"/>
  <c r="V249" i="29"/>
  <c r="V253" i="29"/>
  <c r="AD247" i="29"/>
  <c r="AC247" i="29"/>
  <c r="T248" i="29"/>
  <c r="W248" i="29" s="1"/>
  <c r="T247" i="29"/>
  <c r="P94" i="26"/>
  <c r="V247" i="29"/>
  <c r="Y246" i="29"/>
  <c r="V246" i="29"/>
  <c r="W246" i="29" s="1"/>
  <c r="M93" i="26"/>
  <c r="O93" i="26"/>
  <c r="AH245" i="29"/>
  <c r="AG245" i="29"/>
  <c r="AJ245" i="29" s="1"/>
  <c r="AF245" i="29"/>
  <c r="U245" i="29"/>
  <c r="V245" i="29" s="1"/>
  <c r="S245" i="29"/>
  <c r="Y245" i="29" s="1"/>
  <c r="Q245" i="29"/>
  <c r="AH244" i="29"/>
  <c r="AG244" i="29"/>
  <c r="AF244" i="29"/>
  <c r="U244" i="29"/>
  <c r="V244" i="29" s="1"/>
  <c r="S244" i="29"/>
  <c r="Y244" i="29" s="1"/>
  <c r="Q244" i="29"/>
  <c r="AH243" i="29"/>
  <c r="AG243" i="29"/>
  <c r="AF243" i="29"/>
  <c r="U243" i="29"/>
  <c r="AA243" i="29" s="1"/>
  <c r="AC243" i="29" s="1"/>
  <c r="S243" i="29"/>
  <c r="T243" i="29" s="1"/>
  <c r="Q243" i="29"/>
  <c r="AH242" i="29"/>
  <c r="AG242" i="29"/>
  <c r="AF242" i="29"/>
  <c r="U242" i="29"/>
  <c r="V242" i="29" s="1"/>
  <c r="S242" i="29"/>
  <c r="T242" i="29" s="1"/>
  <c r="Q242" i="29"/>
  <c r="M92" i="26"/>
  <c r="O92" i="26"/>
  <c r="M91" i="26"/>
  <c r="O91" i="26"/>
  <c r="M90" i="26"/>
  <c r="O90" i="26"/>
  <c r="AH241" i="29"/>
  <c r="AG241" i="29"/>
  <c r="AF241" i="29"/>
  <c r="U241" i="29"/>
  <c r="AA241" i="29" s="1"/>
  <c r="S241" i="29"/>
  <c r="Y241" i="29" s="1"/>
  <c r="Q241" i="29"/>
  <c r="AH240" i="29"/>
  <c r="AG240" i="29"/>
  <c r="AF240" i="29"/>
  <c r="U240" i="29"/>
  <c r="AA240" i="29" s="1"/>
  <c r="S240" i="29"/>
  <c r="Y240" i="29" s="1"/>
  <c r="Q240" i="29"/>
  <c r="AH239" i="29"/>
  <c r="AG239" i="29"/>
  <c r="AF239" i="29"/>
  <c r="U239" i="29"/>
  <c r="V239" i="29" s="1"/>
  <c r="S239" i="29"/>
  <c r="T239" i="29" s="1"/>
  <c r="Q239" i="29"/>
  <c r="M89" i="26"/>
  <c r="O89" i="26"/>
  <c r="M88" i="26"/>
  <c r="O88" i="26"/>
  <c r="AH238" i="29"/>
  <c r="AG238" i="29"/>
  <c r="AF238" i="29"/>
  <c r="U238" i="29"/>
  <c r="V238" i="29" s="1"/>
  <c r="S238" i="29"/>
  <c r="Y238" i="29" s="1"/>
  <c r="Q238" i="29"/>
  <c r="AH237" i="29"/>
  <c r="AG237" i="29"/>
  <c r="AF237" i="29"/>
  <c r="U237" i="29"/>
  <c r="AA237" i="29" s="1"/>
  <c r="S237" i="29"/>
  <c r="Y237" i="29" s="1"/>
  <c r="Q237" i="29"/>
  <c r="AH236" i="29"/>
  <c r="AG236" i="29"/>
  <c r="AJ236" i="29" s="1"/>
  <c r="AF236" i="29"/>
  <c r="AD236" i="29"/>
  <c r="AC236" i="29"/>
  <c r="U236" i="29"/>
  <c r="V236" i="29" s="1"/>
  <c r="S236" i="29"/>
  <c r="T236" i="29" s="1"/>
  <c r="Q236" i="29"/>
  <c r="AH235" i="29"/>
  <c r="AG235" i="29"/>
  <c r="AF235" i="29"/>
  <c r="U235" i="29"/>
  <c r="AA235" i="29" s="1"/>
  <c r="AC235" i="29" s="1"/>
  <c r="S235" i="29"/>
  <c r="Y235" i="29" s="1"/>
  <c r="Q235" i="29"/>
  <c r="AH234" i="29"/>
  <c r="AG234" i="29"/>
  <c r="AF234" i="29"/>
  <c r="U234" i="29"/>
  <c r="V234" i="29" s="1"/>
  <c r="S234" i="29"/>
  <c r="T234" i="29" s="1"/>
  <c r="Q234" i="29"/>
  <c r="AH233" i="29"/>
  <c r="AG233" i="29"/>
  <c r="AF233" i="29"/>
  <c r="U233" i="29"/>
  <c r="V233" i="29" s="1"/>
  <c r="S233" i="29"/>
  <c r="T233" i="29" s="1"/>
  <c r="Q233" i="29"/>
  <c r="P89" i="26" l="1"/>
  <c r="P92" i="26"/>
  <c r="P91" i="26"/>
  <c r="P90" i="26"/>
  <c r="P88" i="26"/>
  <c r="AJ239" i="29"/>
  <c r="P93" i="26"/>
  <c r="AJ242" i="29"/>
  <c r="W249" i="29"/>
  <c r="AD241" i="29"/>
  <c r="W247" i="29"/>
  <c r="AJ238" i="29"/>
  <c r="W242" i="29"/>
  <c r="AJ243" i="29"/>
  <c r="AC250" i="29"/>
  <c r="AD250" i="29"/>
  <c r="AC248" i="29"/>
  <c r="AD248" i="29"/>
  <c r="W253" i="29"/>
  <c r="AC241" i="29"/>
  <c r="AD243" i="29"/>
  <c r="AJ244" i="29"/>
  <c r="AA245" i="29"/>
  <c r="AD245" i="29"/>
  <c r="AC245" i="29"/>
  <c r="T245" i="29"/>
  <c r="W245" i="29" s="1"/>
  <c r="AJ241" i="29"/>
  <c r="AA244" i="29"/>
  <c r="AD244" i="29" s="1"/>
  <c r="T244" i="29"/>
  <c r="W244" i="29" s="1"/>
  <c r="Y243" i="29"/>
  <c r="AA242" i="29"/>
  <c r="Y242" i="29"/>
  <c r="V243" i="29"/>
  <c r="W243" i="29" s="1"/>
  <c r="T240" i="29"/>
  <c r="AJ240" i="29"/>
  <c r="V240" i="29"/>
  <c r="AD240" i="29"/>
  <c r="AC240" i="29"/>
  <c r="W239" i="29"/>
  <c r="Y239" i="29"/>
  <c r="AA239" i="29"/>
  <c r="T241" i="29"/>
  <c r="V241" i="29"/>
  <c r="AD235" i="29"/>
  <c r="AJ237" i="29"/>
  <c r="AA238" i="29"/>
  <c r="AJ234" i="29"/>
  <c r="AD237" i="29"/>
  <c r="AC237" i="29"/>
  <c r="T237" i="29"/>
  <c r="W236" i="29"/>
  <c r="AA236" i="29"/>
  <c r="Y236" i="29"/>
  <c r="AJ235" i="29"/>
  <c r="Y234" i="29"/>
  <c r="T238" i="29"/>
  <c r="W238" i="29" s="1"/>
  <c r="V235" i="29"/>
  <c r="T235" i="29"/>
  <c r="V237" i="29"/>
  <c r="W234" i="29"/>
  <c r="AA234" i="29"/>
  <c r="AA233" i="29"/>
  <c r="AJ233" i="29"/>
  <c r="W233" i="29"/>
  <c r="Y233" i="29"/>
  <c r="M87" i="26"/>
  <c r="O87" i="26"/>
  <c r="M86" i="26"/>
  <c r="O86" i="26"/>
  <c r="M85" i="26"/>
  <c r="O85" i="26"/>
  <c r="M84" i="26"/>
  <c r="P84" i="26" s="1"/>
  <c r="O84" i="26"/>
  <c r="M83" i="26"/>
  <c r="O83" i="26"/>
  <c r="AH232" i="29"/>
  <c r="AG232" i="29"/>
  <c r="AF232" i="29"/>
  <c r="U232" i="29"/>
  <c r="AA232" i="29" s="1"/>
  <c r="S232" i="29"/>
  <c r="T232" i="29" s="1"/>
  <c r="Q232" i="29"/>
  <c r="AH231" i="29"/>
  <c r="AG231" i="29"/>
  <c r="AJ231" i="29" s="1"/>
  <c r="AF231" i="29"/>
  <c r="U231" i="29"/>
  <c r="V231" i="29" s="1"/>
  <c r="S231" i="29"/>
  <c r="Y231" i="29" s="1"/>
  <c r="Q231" i="29"/>
  <c r="AH230" i="29"/>
  <c r="AG230" i="29"/>
  <c r="AF230" i="29"/>
  <c r="U230" i="29"/>
  <c r="AA230" i="29" s="1"/>
  <c r="S230" i="29"/>
  <c r="T230" i="29" s="1"/>
  <c r="Q230" i="29"/>
  <c r="AH229" i="29"/>
  <c r="AG229" i="29"/>
  <c r="AF229" i="29"/>
  <c r="U229" i="29"/>
  <c r="V229" i="29" s="1"/>
  <c r="S229" i="29"/>
  <c r="T229" i="29" s="1"/>
  <c r="Q229" i="29"/>
  <c r="AH228" i="29"/>
  <c r="AG228" i="29"/>
  <c r="AF228" i="29"/>
  <c r="U228" i="29"/>
  <c r="V228" i="29" s="1"/>
  <c r="S228" i="29"/>
  <c r="T228" i="29" s="1"/>
  <c r="Q228" i="29"/>
  <c r="AH227" i="29"/>
  <c r="AG227" i="29"/>
  <c r="AF227" i="29"/>
  <c r="U227" i="29"/>
  <c r="V227" i="29" s="1"/>
  <c r="S227" i="29"/>
  <c r="T227" i="29" s="1"/>
  <c r="Q227" i="29"/>
  <c r="AH226" i="29"/>
  <c r="AG226" i="29"/>
  <c r="AJ226" i="29" s="1"/>
  <c r="AF226" i="29"/>
  <c r="AD226" i="29"/>
  <c r="AC226" i="29"/>
  <c r="U226" i="29"/>
  <c r="V226" i="29" s="1"/>
  <c r="S226" i="29"/>
  <c r="Y226" i="29" s="1"/>
  <c r="Q226" i="29"/>
  <c r="M81" i="26"/>
  <c r="O81" i="26"/>
  <c r="M82" i="26"/>
  <c r="O82" i="26"/>
  <c r="M80" i="26"/>
  <c r="O80" i="26"/>
  <c r="M79" i="26"/>
  <c r="O79" i="26"/>
  <c r="AH225" i="29"/>
  <c r="AG225" i="29"/>
  <c r="AF225" i="29"/>
  <c r="U225" i="29"/>
  <c r="AA225" i="29" s="1"/>
  <c r="S225" i="29"/>
  <c r="Y225" i="29" s="1"/>
  <c r="Q225" i="29"/>
  <c r="AH224" i="29"/>
  <c r="AG224" i="29"/>
  <c r="AF224" i="29"/>
  <c r="U224" i="29"/>
  <c r="V224" i="29" s="1"/>
  <c r="S224" i="29"/>
  <c r="Y224" i="29" s="1"/>
  <c r="Q224" i="29"/>
  <c r="M78" i="26"/>
  <c r="O78" i="26"/>
  <c r="M77" i="26"/>
  <c r="O77" i="26"/>
  <c r="P86" i="26" l="1"/>
  <c r="P83" i="26"/>
  <c r="P78" i="26"/>
  <c r="P82" i="26"/>
  <c r="P79" i="26"/>
  <c r="P80" i="26"/>
  <c r="P81" i="26"/>
  <c r="P77" i="26"/>
  <c r="P85" i="26"/>
  <c r="P87" i="26"/>
  <c r="W240" i="29"/>
  <c r="AC244" i="29"/>
  <c r="W235" i="29"/>
  <c r="W237" i="29"/>
  <c r="AD242" i="29"/>
  <c r="AC242" i="29"/>
  <c r="AC238" i="29"/>
  <c r="AD238" i="29"/>
  <c r="AD239" i="29"/>
  <c r="AC239" i="29"/>
  <c r="W241" i="29"/>
  <c r="W227" i="29"/>
  <c r="AC234" i="29"/>
  <c r="AD234" i="29"/>
  <c r="AJ232" i="29"/>
  <c r="AC233" i="29"/>
  <c r="AD233" i="29"/>
  <c r="V232" i="29"/>
  <c r="W232" i="29" s="1"/>
  <c r="Y230" i="29"/>
  <c r="AC230" i="29" s="1"/>
  <c r="AJ230" i="29"/>
  <c r="Y232" i="29"/>
  <c r="AJ228" i="29"/>
  <c r="AC225" i="29"/>
  <c r="AA231" i="29"/>
  <c r="AD230" i="29"/>
  <c r="AA229" i="29"/>
  <c r="W229" i="29"/>
  <c r="AJ229" i="29"/>
  <c r="Y229" i="29"/>
  <c r="V230" i="29"/>
  <c r="W230" i="29" s="1"/>
  <c r="Y228" i="29"/>
  <c r="T231" i="29"/>
  <c r="W231" i="29" s="1"/>
  <c r="AA228" i="29"/>
  <c r="AD225" i="29"/>
  <c r="AJ227" i="29"/>
  <c r="AJ225" i="29"/>
  <c r="W228" i="29"/>
  <c r="T226" i="29"/>
  <c r="W226" i="29" s="1"/>
  <c r="AA227" i="29"/>
  <c r="Y227" i="29"/>
  <c r="AA226" i="29"/>
  <c r="AJ224" i="29"/>
  <c r="T225" i="29"/>
  <c r="AA224" i="29"/>
  <c r="AD224" i="29" s="1"/>
  <c r="T224" i="29"/>
  <c r="W224" i="29" s="1"/>
  <c r="V225" i="29"/>
  <c r="M74" i="26"/>
  <c r="M76" i="26"/>
  <c r="O76" i="26"/>
  <c r="M75" i="26"/>
  <c r="O75" i="26"/>
  <c r="P75" i="26" s="1"/>
  <c r="O74" i="26"/>
  <c r="M73" i="26"/>
  <c r="O73" i="26"/>
  <c r="O72" i="26"/>
  <c r="M72" i="26"/>
  <c r="P72" i="26" s="1"/>
  <c r="O71" i="26"/>
  <c r="M71" i="26"/>
  <c r="P71" i="26" s="1"/>
  <c r="AH223" i="29"/>
  <c r="AG223" i="29"/>
  <c r="AF223" i="29"/>
  <c r="U223" i="29"/>
  <c r="AA223" i="29" s="1"/>
  <c r="S223" i="29"/>
  <c r="Y223" i="29" s="1"/>
  <c r="Q223" i="29"/>
  <c r="AH222" i="29"/>
  <c r="AG222" i="29"/>
  <c r="AF222" i="29"/>
  <c r="U222" i="29"/>
  <c r="AA222" i="29" s="1"/>
  <c r="S222" i="29"/>
  <c r="Y222" i="29" s="1"/>
  <c r="AC222" i="29" s="1"/>
  <c r="Q222" i="29"/>
  <c r="AH221" i="29"/>
  <c r="AG221" i="29"/>
  <c r="AF221" i="29"/>
  <c r="U221" i="29"/>
  <c r="V221" i="29" s="1"/>
  <c r="S221" i="29"/>
  <c r="T221" i="29" s="1"/>
  <c r="Q221" i="29"/>
  <c r="AH220" i="29"/>
  <c r="AG220" i="29"/>
  <c r="AF220" i="29"/>
  <c r="U220" i="29"/>
  <c r="AA220" i="29" s="1"/>
  <c r="S220" i="29"/>
  <c r="T220" i="29" s="1"/>
  <c r="Q220" i="29"/>
  <c r="AH219" i="29"/>
  <c r="AG219" i="29"/>
  <c r="AF219" i="29"/>
  <c r="U219" i="29"/>
  <c r="V219" i="29" s="1"/>
  <c r="S219" i="29"/>
  <c r="T219" i="29" s="1"/>
  <c r="Q219" i="29"/>
  <c r="AH218" i="29"/>
  <c r="AG218" i="29"/>
  <c r="AJ218" i="29" s="1"/>
  <c r="AF218" i="29"/>
  <c r="AD218" i="29"/>
  <c r="AC218" i="29"/>
  <c r="U218" i="29"/>
  <c r="V218" i="29" s="1"/>
  <c r="S218" i="29"/>
  <c r="Y218" i="29" s="1"/>
  <c r="Q218" i="29"/>
  <c r="AH217" i="29"/>
  <c r="AG217" i="29"/>
  <c r="AF217" i="29"/>
  <c r="U217" i="29"/>
  <c r="AA217" i="29" s="1"/>
  <c r="AD217" i="29" s="1"/>
  <c r="S217" i="29"/>
  <c r="T217" i="29" s="1"/>
  <c r="Q217" i="29"/>
  <c r="AH216" i="29"/>
  <c r="AG216" i="29"/>
  <c r="AF216" i="29"/>
  <c r="U216" i="29"/>
  <c r="V216" i="29" s="1"/>
  <c r="S216" i="29"/>
  <c r="T216" i="29" s="1"/>
  <c r="Q216" i="29"/>
  <c r="AH215" i="29"/>
  <c r="AG215" i="29"/>
  <c r="AF215" i="29"/>
  <c r="U215" i="29"/>
  <c r="V215" i="29" s="1"/>
  <c r="S215" i="29"/>
  <c r="T215" i="29" s="1"/>
  <c r="Q215" i="29"/>
  <c r="AH214" i="29"/>
  <c r="AG214" i="29"/>
  <c r="AF214" i="29"/>
  <c r="U214" i="29"/>
  <c r="V214" i="29" s="1"/>
  <c r="S214" i="29"/>
  <c r="T214" i="29" s="1"/>
  <c r="Q214" i="29"/>
  <c r="AH213" i="29"/>
  <c r="AG213" i="29"/>
  <c r="AF213" i="29"/>
  <c r="U213" i="29"/>
  <c r="AA213" i="29" s="1"/>
  <c r="AD213" i="29" s="1"/>
  <c r="S213" i="29"/>
  <c r="Y213" i="29" s="1"/>
  <c r="Q213" i="29"/>
  <c r="AH212" i="29"/>
  <c r="AG212" i="29"/>
  <c r="AF212" i="29"/>
  <c r="U212" i="29"/>
  <c r="V212" i="29" s="1"/>
  <c r="S212" i="29"/>
  <c r="T212" i="29" s="1"/>
  <c r="Q212" i="29"/>
  <c r="AH211" i="29"/>
  <c r="AG211" i="29"/>
  <c r="AF211" i="29"/>
  <c r="U211" i="29"/>
  <c r="V211" i="29" s="1"/>
  <c r="S211" i="29"/>
  <c r="Y211" i="29" s="1"/>
  <c r="Q211" i="29"/>
  <c r="AH210" i="29"/>
  <c r="AG210" i="29"/>
  <c r="AF210" i="29"/>
  <c r="U210" i="29"/>
  <c r="V210" i="29" s="1"/>
  <c r="S210" i="29"/>
  <c r="T210" i="29" s="1"/>
  <c r="Q210" i="29"/>
  <c r="AH209" i="29"/>
  <c r="AG209" i="29"/>
  <c r="AJ209" i="29" s="1"/>
  <c r="AF209" i="29"/>
  <c r="AD209" i="29"/>
  <c r="AC209" i="29"/>
  <c r="U209" i="29"/>
  <c r="AA209" i="29" s="1"/>
  <c r="S209" i="29"/>
  <c r="T209" i="29" s="1"/>
  <c r="Q209" i="29"/>
  <c r="AH208" i="29"/>
  <c r="AG208" i="29"/>
  <c r="AF208" i="29"/>
  <c r="U208" i="29"/>
  <c r="V208" i="29" s="1"/>
  <c r="S208" i="29"/>
  <c r="Y208" i="29" s="1"/>
  <c r="Q208" i="29"/>
  <c r="AH207" i="29"/>
  <c r="AG207" i="29"/>
  <c r="AF207" i="29"/>
  <c r="U207" i="29"/>
  <c r="V207" i="29" s="1"/>
  <c r="S207" i="29"/>
  <c r="T207" i="29" s="1"/>
  <c r="Q207" i="29"/>
  <c r="AH206" i="29"/>
  <c r="AG206" i="29"/>
  <c r="AJ206" i="29" s="1"/>
  <c r="AF206" i="29"/>
  <c r="AD206" i="29"/>
  <c r="AC206" i="29"/>
  <c r="U206" i="29"/>
  <c r="V206" i="29" s="1"/>
  <c r="S206" i="29"/>
  <c r="Y206" i="29" s="1"/>
  <c r="Q206" i="29"/>
  <c r="P74" i="26" l="1"/>
  <c r="P73" i="26"/>
  <c r="P76" i="26"/>
  <c r="AJ214" i="29"/>
  <c r="AJ221" i="29"/>
  <c r="AD223" i="29"/>
  <c r="AD232" i="29"/>
  <c r="AC232" i="29"/>
  <c r="AJ223" i="29"/>
  <c r="W225" i="29"/>
  <c r="AD231" i="29"/>
  <c r="AC231" i="29"/>
  <c r="AC228" i="29"/>
  <c r="AD228" i="29"/>
  <c r="AD229" i="29"/>
  <c r="AC229" i="29"/>
  <c r="AC223" i="29"/>
  <c r="AD227" i="29"/>
  <c r="AC227" i="29"/>
  <c r="W214" i="29"/>
  <c r="W219" i="29"/>
  <c r="AJ213" i="29"/>
  <c r="AJ217" i="29"/>
  <c r="AC224" i="29"/>
  <c r="AJ219" i="29"/>
  <c r="W221" i="29"/>
  <c r="V222" i="29"/>
  <c r="W212" i="29"/>
  <c r="AJ220" i="29"/>
  <c r="T223" i="29"/>
  <c r="AJ211" i="29"/>
  <c r="AJ215" i="29"/>
  <c r="Y220" i="29"/>
  <c r="AD220" i="29" s="1"/>
  <c r="AD222" i="29"/>
  <c r="AJ222" i="29"/>
  <c r="T222" i="29"/>
  <c r="AA221" i="29"/>
  <c r="Y219" i="29"/>
  <c r="AA219" i="29"/>
  <c r="AA216" i="29"/>
  <c r="W216" i="29"/>
  <c r="Y216" i="29"/>
  <c r="AJ216" i="29"/>
  <c r="V217" i="29"/>
  <c r="W217" i="29" s="1"/>
  <c r="Y217" i="29"/>
  <c r="AC217" i="29"/>
  <c r="V220" i="29"/>
  <c r="W220" i="29" s="1"/>
  <c r="W215" i="29"/>
  <c r="Y215" i="29"/>
  <c r="AA218" i="29"/>
  <c r="Y221" i="29"/>
  <c r="T218" i="29"/>
  <c r="W218" i="29" s="1"/>
  <c r="V223" i="29"/>
  <c r="Y209" i="29"/>
  <c r="W210" i="29"/>
  <c r="AA211" i="29"/>
  <c r="AC211" i="29" s="1"/>
  <c r="AA215" i="29"/>
  <c r="AJ210" i="29"/>
  <c r="AA207" i="29"/>
  <c r="AJ208" i="29"/>
  <c r="AC213" i="29"/>
  <c r="Y214" i="29"/>
  <c r="Y212" i="29"/>
  <c r="AA214" i="29"/>
  <c r="T213" i="29"/>
  <c r="AJ212" i="29"/>
  <c r="AA212" i="29"/>
  <c r="Y210" i="29"/>
  <c r="V209" i="29"/>
  <c r="W209" i="29" s="1"/>
  <c r="T211" i="29"/>
  <c r="W211" i="29" s="1"/>
  <c r="V213" i="29"/>
  <c r="T208" i="29"/>
  <c r="W208" i="29" s="1"/>
  <c r="AA210" i="29"/>
  <c r="AJ207" i="29"/>
  <c r="AA206" i="29"/>
  <c r="W207" i="29"/>
  <c r="Y207" i="29"/>
  <c r="AA208" i="29"/>
  <c r="T206" i="29"/>
  <c r="W206" i="29" s="1"/>
  <c r="M70" i="26"/>
  <c r="O70" i="26"/>
  <c r="M69" i="26"/>
  <c r="O69" i="26"/>
  <c r="AH205" i="29"/>
  <c r="AG205" i="29"/>
  <c r="AJ205" i="29" s="1"/>
  <c r="AF205" i="29"/>
  <c r="AD205" i="29"/>
  <c r="AC205" i="29"/>
  <c r="U205" i="29"/>
  <c r="V205" i="29" s="1"/>
  <c r="S205" i="29"/>
  <c r="Y205" i="29" s="1"/>
  <c r="Q205" i="29"/>
  <c r="AH204" i="29"/>
  <c r="AG204" i="29"/>
  <c r="AJ204" i="29" s="1"/>
  <c r="AF204" i="29"/>
  <c r="AD204" i="29"/>
  <c r="AC204" i="29"/>
  <c r="U204" i="29"/>
  <c r="V204" i="29" s="1"/>
  <c r="S204" i="29"/>
  <c r="T204" i="29" s="1"/>
  <c r="Q204" i="29"/>
  <c r="AH203" i="29"/>
  <c r="AG203" i="29"/>
  <c r="AJ203" i="29" s="1"/>
  <c r="AF203" i="29"/>
  <c r="U203" i="29"/>
  <c r="V203" i="29" s="1"/>
  <c r="S203" i="29"/>
  <c r="Y203" i="29" s="1"/>
  <c r="Q203" i="29"/>
  <c r="AH202" i="29"/>
  <c r="AG202" i="29"/>
  <c r="AF202" i="29"/>
  <c r="U202" i="29"/>
  <c r="V202" i="29" s="1"/>
  <c r="S202" i="29"/>
  <c r="T202" i="29" s="1"/>
  <c r="Q202" i="29"/>
  <c r="O68" i="26"/>
  <c r="M68" i="26"/>
  <c r="AH201" i="29"/>
  <c r="AG201" i="29"/>
  <c r="AF201" i="29"/>
  <c r="U201" i="29"/>
  <c r="AA201" i="29" s="1"/>
  <c r="AC201" i="29" s="1"/>
  <c r="S201" i="29"/>
  <c r="Y201" i="29" s="1"/>
  <c r="Q201" i="29"/>
  <c r="AH200" i="29"/>
  <c r="AG200" i="29"/>
  <c r="AJ200" i="29" s="1"/>
  <c r="AF200" i="29"/>
  <c r="AD200" i="29"/>
  <c r="AC200" i="29"/>
  <c r="U200" i="29"/>
  <c r="V200" i="29" s="1"/>
  <c r="S200" i="29"/>
  <c r="T200" i="29" s="1"/>
  <c r="Q200" i="29"/>
  <c r="Q199" i="29"/>
  <c r="S199" i="29"/>
  <c r="Y199" i="29" s="1"/>
  <c r="U199" i="29"/>
  <c r="AA199" i="29" s="1"/>
  <c r="AF199" i="29"/>
  <c r="AG199" i="29"/>
  <c r="AH199" i="29"/>
  <c r="P68" i="26" l="1"/>
  <c r="P69" i="26"/>
  <c r="AC220" i="29"/>
  <c r="P70" i="26"/>
  <c r="AC199" i="29"/>
  <c r="AD211" i="29"/>
  <c r="W213" i="29"/>
  <c r="W222" i="29"/>
  <c r="W204" i="29"/>
  <c r="AD199" i="29"/>
  <c r="W223" i="29"/>
  <c r="AD221" i="29"/>
  <c r="AC221" i="29"/>
  <c r="AC219" i="29"/>
  <c r="AD219" i="29"/>
  <c r="AC216" i="29"/>
  <c r="AD216" i="29"/>
  <c r="AC215" i="29"/>
  <c r="AD215" i="29"/>
  <c r="AC214" i="29"/>
  <c r="AD214" i="29"/>
  <c r="AD212" i="29"/>
  <c r="AC212" i="29"/>
  <c r="AD210" i="29"/>
  <c r="AC210" i="29"/>
  <c r="AC208" i="29"/>
  <c r="AD208" i="29"/>
  <c r="AC207" i="29"/>
  <c r="AD207" i="29"/>
  <c r="AJ199" i="29"/>
  <c r="AJ202" i="29"/>
  <c r="T203" i="29"/>
  <c r="W203" i="29" s="1"/>
  <c r="AJ201" i="29"/>
  <c r="AA205" i="29"/>
  <c r="T205" i="29"/>
  <c r="W205" i="29" s="1"/>
  <c r="AA204" i="29"/>
  <c r="AD201" i="29"/>
  <c r="W202" i="29"/>
  <c r="AA202" i="29"/>
  <c r="Y202" i="29"/>
  <c r="Y204" i="29"/>
  <c r="AA203" i="29"/>
  <c r="AD203" i="29" s="1"/>
  <c r="W200" i="29"/>
  <c r="Y200" i="29"/>
  <c r="AA200" i="29"/>
  <c r="T199" i="29"/>
  <c r="T201" i="29"/>
  <c r="V201" i="29"/>
  <c r="V199" i="29"/>
  <c r="AC203" i="29" l="1"/>
  <c r="AC202" i="29"/>
  <c r="AD202" i="29"/>
  <c r="W199" i="29"/>
  <c r="W201" i="29"/>
  <c r="Q198" i="29" l="1"/>
  <c r="S198" i="29"/>
  <c r="T198" i="29" s="1"/>
  <c r="U198" i="29"/>
  <c r="V198" i="29" s="1"/>
  <c r="AF198" i="29"/>
  <c r="AG198" i="29"/>
  <c r="AH198" i="29"/>
  <c r="M67" i="26"/>
  <c r="O67" i="26"/>
  <c r="M66" i="26"/>
  <c r="O66" i="26"/>
  <c r="AH197" i="29"/>
  <c r="AG197" i="29"/>
  <c r="AJ197" i="29" s="1"/>
  <c r="AF197" i="29"/>
  <c r="AD197" i="29"/>
  <c r="AC197" i="29"/>
  <c r="U197" i="29"/>
  <c r="AA197" i="29" s="1"/>
  <c r="S197" i="29"/>
  <c r="Y197" i="29" s="1"/>
  <c r="Q197" i="29"/>
  <c r="Q196" i="29"/>
  <c r="S196" i="29"/>
  <c r="Y196" i="29" s="1"/>
  <c r="U196" i="29"/>
  <c r="V196" i="29" s="1"/>
  <c r="AF196" i="29"/>
  <c r="AG196" i="29"/>
  <c r="AH196" i="29"/>
  <c r="M65" i="26"/>
  <c r="O65" i="26"/>
  <c r="Q195" i="29"/>
  <c r="S195" i="29"/>
  <c r="Y195" i="29" s="1"/>
  <c r="U195" i="29"/>
  <c r="AA195" i="29" s="1"/>
  <c r="AC195" i="29"/>
  <c r="AD195" i="29"/>
  <c r="AF195" i="29"/>
  <c r="AG195" i="29"/>
  <c r="AJ195" i="29" s="1"/>
  <c r="AH195" i="29"/>
  <c r="M64" i="26"/>
  <c r="O64" i="26"/>
  <c r="M63" i="26"/>
  <c r="P63" i="26" s="1"/>
  <c r="O63" i="26"/>
  <c r="Q194" i="29"/>
  <c r="S194" i="29"/>
  <c r="Y194" i="29" s="1"/>
  <c r="U194" i="29"/>
  <c r="V194" i="29" s="1"/>
  <c r="AC194" i="29"/>
  <c r="AD194" i="29"/>
  <c r="AF194" i="29"/>
  <c r="AG194" i="29"/>
  <c r="AJ194" i="29" s="1"/>
  <c r="AH194" i="29"/>
  <c r="M62" i="26"/>
  <c r="O62" i="26"/>
  <c r="M61" i="26"/>
  <c r="O61" i="26"/>
  <c r="Q193" i="29"/>
  <c r="S193" i="29"/>
  <c r="Y193" i="29" s="1"/>
  <c r="U193" i="29"/>
  <c r="AA193" i="29" s="1"/>
  <c r="AF193" i="29"/>
  <c r="AG193" i="29"/>
  <c r="AH193" i="29"/>
  <c r="Q192" i="29"/>
  <c r="S192" i="29"/>
  <c r="Y192" i="29" s="1"/>
  <c r="U192" i="29"/>
  <c r="AA192" i="29" s="1"/>
  <c r="AC192" i="29"/>
  <c r="AD192" i="29"/>
  <c r="AF192" i="29"/>
  <c r="AG192" i="29"/>
  <c r="AJ192" i="29" s="1"/>
  <c r="AH192" i="29"/>
  <c r="Q191" i="29"/>
  <c r="S191" i="29"/>
  <c r="Y191" i="29" s="1"/>
  <c r="U191" i="29"/>
  <c r="AA191" i="29" s="1"/>
  <c r="AC191" i="29" s="1"/>
  <c r="AF191" i="29"/>
  <c r="AG191" i="29"/>
  <c r="AH191" i="29"/>
  <c r="O60" i="26"/>
  <c r="M60" i="26"/>
  <c r="Q190" i="29"/>
  <c r="S190" i="29"/>
  <c r="Y190" i="29" s="1"/>
  <c r="U190" i="29"/>
  <c r="AA190" i="29" s="1"/>
  <c r="AF190" i="29"/>
  <c r="AG190" i="29"/>
  <c r="AH190" i="29"/>
  <c r="AH189" i="29"/>
  <c r="AG189" i="29"/>
  <c r="AF189" i="29"/>
  <c r="U189" i="29"/>
  <c r="AA189" i="29" s="1"/>
  <c r="S189" i="29"/>
  <c r="Y189" i="29" s="1"/>
  <c r="Q189" i="29"/>
  <c r="AH188" i="29"/>
  <c r="AG188" i="29"/>
  <c r="AF188" i="29"/>
  <c r="U188" i="29"/>
  <c r="AA188" i="29" s="1"/>
  <c r="S188" i="29"/>
  <c r="Y188" i="29" s="1"/>
  <c r="Q188" i="29"/>
  <c r="M59" i="26"/>
  <c r="O59" i="26"/>
  <c r="M58" i="26"/>
  <c r="O58" i="26"/>
  <c r="Q187" i="29"/>
  <c r="S187" i="29"/>
  <c r="T187" i="29" s="1"/>
  <c r="U187" i="29"/>
  <c r="AA187" i="29" s="1"/>
  <c r="AC187" i="29"/>
  <c r="AD187" i="29"/>
  <c r="AF187" i="29"/>
  <c r="AG187" i="29"/>
  <c r="AJ187" i="29" s="1"/>
  <c r="AH187" i="29"/>
  <c r="Q186" i="29"/>
  <c r="S186" i="29"/>
  <c r="Y186" i="29" s="1"/>
  <c r="U186" i="29"/>
  <c r="AA186" i="29" s="1"/>
  <c r="AC186" i="29" s="1"/>
  <c r="AF186" i="29"/>
  <c r="AG186" i="29"/>
  <c r="AH186" i="29"/>
  <c r="Q185" i="29"/>
  <c r="S185" i="29"/>
  <c r="Y185" i="29" s="1"/>
  <c r="U185" i="29"/>
  <c r="V185" i="29" s="1"/>
  <c r="AC185" i="29"/>
  <c r="AD185" i="29"/>
  <c r="AF185" i="29"/>
  <c r="AG185" i="29"/>
  <c r="AJ185" i="29" s="1"/>
  <c r="AH185" i="29"/>
  <c r="Q184" i="29"/>
  <c r="S184" i="29"/>
  <c r="Y184" i="29" s="1"/>
  <c r="U184" i="29"/>
  <c r="AA184" i="29" s="1"/>
  <c r="AC184" i="29"/>
  <c r="AD184" i="29"/>
  <c r="AF184" i="29"/>
  <c r="AG184" i="29"/>
  <c r="AJ184" i="29" s="1"/>
  <c r="AH184" i="29"/>
  <c r="Q183" i="29"/>
  <c r="S183" i="29"/>
  <c r="Y183" i="29" s="1"/>
  <c r="U183" i="29"/>
  <c r="AA183" i="29" s="1"/>
  <c r="AD183" i="29" s="1"/>
  <c r="AF183" i="29"/>
  <c r="AG183" i="29"/>
  <c r="AH183" i="29"/>
  <c r="M57" i="26"/>
  <c r="O57" i="26"/>
  <c r="P57" i="26" s="1"/>
  <c r="Q182" i="29"/>
  <c r="S182" i="29"/>
  <c r="Y182" i="29" s="1"/>
  <c r="U182" i="29"/>
  <c r="AA182" i="29" s="1"/>
  <c r="AF182" i="29"/>
  <c r="AG182" i="29"/>
  <c r="AH182" i="29"/>
  <c r="Q181" i="29"/>
  <c r="S181" i="29"/>
  <c r="Y181" i="29" s="1"/>
  <c r="U181" i="29"/>
  <c r="AA181" i="29" s="1"/>
  <c r="AD181" i="29" s="1"/>
  <c r="AF181" i="29"/>
  <c r="AG181" i="29"/>
  <c r="AH181" i="29"/>
  <c r="Q180" i="29"/>
  <c r="S180" i="29"/>
  <c r="Y180" i="29" s="1"/>
  <c r="U180" i="29"/>
  <c r="AA180" i="29" s="1"/>
  <c r="AF180" i="29"/>
  <c r="AG180" i="29"/>
  <c r="AH180" i="29"/>
  <c r="Q179" i="29"/>
  <c r="S179" i="29"/>
  <c r="Y179" i="29" s="1"/>
  <c r="U179" i="29"/>
  <c r="AA179" i="29" s="1"/>
  <c r="AC179" i="29"/>
  <c r="AD179" i="29"/>
  <c r="AF179" i="29"/>
  <c r="AG179" i="29"/>
  <c r="AJ179" i="29" s="1"/>
  <c r="AH179" i="29"/>
  <c r="AH170" i="29"/>
  <c r="AG170" i="29"/>
  <c r="AJ170" i="29" s="1"/>
  <c r="AF170" i="29"/>
  <c r="AD170" i="29"/>
  <c r="AC170" i="29"/>
  <c r="U170" i="29"/>
  <c r="AA170" i="29" s="1"/>
  <c r="S170" i="29"/>
  <c r="Y170" i="29" s="1"/>
  <c r="Q170" i="29"/>
  <c r="AH160" i="29"/>
  <c r="AG160" i="29"/>
  <c r="AF160" i="29"/>
  <c r="U160" i="29"/>
  <c r="AA160" i="29" s="1"/>
  <c r="S160" i="29"/>
  <c r="Y160" i="29" s="1"/>
  <c r="Q160" i="29"/>
  <c r="AH154" i="29"/>
  <c r="AG154" i="29"/>
  <c r="AF154" i="29"/>
  <c r="U154" i="29"/>
  <c r="AA154" i="29" s="1"/>
  <c r="S154" i="29"/>
  <c r="Y154" i="29" s="1"/>
  <c r="Q154" i="29"/>
  <c r="AH151" i="29"/>
  <c r="AG151" i="29"/>
  <c r="AF151" i="29"/>
  <c r="U151" i="29"/>
  <c r="AA151" i="29" s="1"/>
  <c r="S151" i="29"/>
  <c r="Y151" i="29" s="1"/>
  <c r="Q151" i="29"/>
  <c r="AH138" i="29"/>
  <c r="AG138" i="29"/>
  <c r="AF138" i="29"/>
  <c r="U138" i="29"/>
  <c r="AA138" i="29" s="1"/>
  <c r="S138" i="29"/>
  <c r="Y138" i="29" s="1"/>
  <c r="Q138" i="29"/>
  <c r="AH137" i="29"/>
  <c r="AG137" i="29"/>
  <c r="AF137" i="29"/>
  <c r="U137" i="29"/>
  <c r="AA137" i="29" s="1"/>
  <c r="S137" i="29"/>
  <c r="Y137" i="29" s="1"/>
  <c r="Q137" i="29"/>
  <c r="AH136" i="29"/>
  <c r="AG136" i="29"/>
  <c r="AF136" i="29"/>
  <c r="U136" i="29"/>
  <c r="AA136" i="29" s="1"/>
  <c r="S136" i="29"/>
  <c r="T136" i="29" s="1"/>
  <c r="Q136" i="29"/>
  <c r="AH133" i="29"/>
  <c r="AG133" i="29"/>
  <c r="AF133" i="29"/>
  <c r="U133" i="29"/>
  <c r="AA133" i="29" s="1"/>
  <c r="S133" i="29"/>
  <c r="Y133" i="29" s="1"/>
  <c r="Q133" i="29"/>
  <c r="AH128" i="29"/>
  <c r="AG128" i="29"/>
  <c r="AF128" i="29"/>
  <c r="U128" i="29"/>
  <c r="AA128" i="29" s="1"/>
  <c r="S128" i="29"/>
  <c r="Y128" i="29" s="1"/>
  <c r="Q128" i="29"/>
  <c r="AH117" i="29"/>
  <c r="AG117" i="29"/>
  <c r="AF117" i="29"/>
  <c r="U117" i="29"/>
  <c r="AA117" i="29" s="1"/>
  <c r="S117" i="29"/>
  <c r="Y117" i="29" s="1"/>
  <c r="Q117" i="29"/>
  <c r="AH116" i="29"/>
  <c r="AG116" i="29"/>
  <c r="AF116" i="29"/>
  <c r="U116" i="29"/>
  <c r="AA116" i="29" s="1"/>
  <c r="S116" i="29"/>
  <c r="T116" i="29" s="1"/>
  <c r="Q116" i="29"/>
  <c r="AH91" i="29"/>
  <c r="AG91" i="29"/>
  <c r="AF91" i="29"/>
  <c r="U91" i="29"/>
  <c r="AA91" i="29" s="1"/>
  <c r="S91" i="29"/>
  <c r="Y91" i="29" s="1"/>
  <c r="Q91" i="29"/>
  <c r="AH85" i="29"/>
  <c r="AG85" i="29"/>
  <c r="AF85" i="29"/>
  <c r="U85" i="29"/>
  <c r="AA85" i="29" s="1"/>
  <c r="S85" i="29"/>
  <c r="Y85" i="29" s="1"/>
  <c r="Q85" i="29"/>
  <c r="AH83" i="29"/>
  <c r="AG83" i="29"/>
  <c r="AF83" i="29"/>
  <c r="U83" i="29"/>
  <c r="AA83" i="29" s="1"/>
  <c r="S83" i="29"/>
  <c r="Y83" i="29" s="1"/>
  <c r="Q83" i="29"/>
  <c r="AH82" i="29"/>
  <c r="AG82" i="29"/>
  <c r="AF82" i="29"/>
  <c r="U82" i="29"/>
  <c r="AA82" i="29" s="1"/>
  <c r="S82" i="29"/>
  <c r="T82" i="29" s="1"/>
  <c r="Q82" i="29"/>
  <c r="AH78" i="29"/>
  <c r="AG78" i="29"/>
  <c r="AF78" i="29"/>
  <c r="U78" i="29"/>
  <c r="AA78" i="29" s="1"/>
  <c r="S78" i="29"/>
  <c r="Y78" i="29" s="1"/>
  <c r="Q78" i="29"/>
  <c r="AH72" i="29"/>
  <c r="AG72" i="29"/>
  <c r="AF72" i="29"/>
  <c r="U72" i="29"/>
  <c r="AA72" i="29" s="1"/>
  <c r="S72" i="29"/>
  <c r="Y72" i="29" s="1"/>
  <c r="Q72" i="29"/>
  <c r="AH70" i="29"/>
  <c r="AG70" i="29"/>
  <c r="AF70" i="29"/>
  <c r="U70" i="29"/>
  <c r="AA70" i="29" s="1"/>
  <c r="S70" i="29"/>
  <c r="Y70" i="29" s="1"/>
  <c r="Q70" i="29"/>
  <c r="AH63" i="29"/>
  <c r="AG63" i="29"/>
  <c r="AF63" i="29"/>
  <c r="U63" i="29"/>
  <c r="AA63" i="29" s="1"/>
  <c r="S63" i="29"/>
  <c r="Y63" i="29" s="1"/>
  <c r="Q63" i="29"/>
  <c r="AH57" i="29"/>
  <c r="AG57" i="29"/>
  <c r="AJ57" i="29" s="1"/>
  <c r="AF57" i="29"/>
  <c r="AD57" i="29"/>
  <c r="AC57" i="29"/>
  <c r="U57" i="29"/>
  <c r="AA57" i="29" s="1"/>
  <c r="S57" i="29"/>
  <c r="Y57" i="29" s="1"/>
  <c r="Q57" i="29"/>
  <c r="Q56" i="29"/>
  <c r="S56" i="29"/>
  <c r="T56" i="29" s="1"/>
  <c r="U56" i="29"/>
  <c r="AA56" i="29" s="1"/>
  <c r="AC56" i="29"/>
  <c r="AD56" i="29"/>
  <c r="AF56" i="29"/>
  <c r="AG56" i="29"/>
  <c r="AJ56" i="29" s="1"/>
  <c r="AH56" i="29"/>
  <c r="AH54" i="29"/>
  <c r="AG54" i="29"/>
  <c r="AF54" i="29"/>
  <c r="U54" i="29"/>
  <c r="AA54" i="29" s="1"/>
  <c r="S54" i="29"/>
  <c r="Y54" i="29" s="1"/>
  <c r="Q54" i="29"/>
  <c r="AH53" i="29"/>
  <c r="AG53" i="29"/>
  <c r="AF53" i="29"/>
  <c r="U53" i="29"/>
  <c r="AA53" i="29" s="1"/>
  <c r="S53" i="29"/>
  <c r="T53" i="29" s="1"/>
  <c r="Q53" i="29"/>
  <c r="AH37" i="29"/>
  <c r="AG37" i="29"/>
  <c r="AF37" i="29"/>
  <c r="U37" i="29"/>
  <c r="AA37" i="29" s="1"/>
  <c r="S37" i="29"/>
  <c r="Y37" i="29" s="1"/>
  <c r="Q37" i="29"/>
  <c r="AH31" i="29"/>
  <c r="AG31" i="29"/>
  <c r="AJ31" i="29" s="1"/>
  <c r="AF31" i="29"/>
  <c r="AD31" i="29"/>
  <c r="AC31" i="29"/>
  <c r="U31" i="29"/>
  <c r="AA31" i="29" s="1"/>
  <c r="S31" i="29"/>
  <c r="Y31" i="29" s="1"/>
  <c r="Q31" i="29"/>
  <c r="AH30" i="29"/>
  <c r="AG30" i="29"/>
  <c r="AJ30" i="29" s="1"/>
  <c r="AF30" i="29"/>
  <c r="AD30" i="29"/>
  <c r="AC30" i="29"/>
  <c r="U30" i="29"/>
  <c r="AA30" i="29" s="1"/>
  <c r="S30" i="29"/>
  <c r="T30" i="29" s="1"/>
  <c r="Q30" i="29"/>
  <c r="AH26" i="29"/>
  <c r="AG26" i="29"/>
  <c r="AF26" i="29"/>
  <c r="U26" i="29"/>
  <c r="AA26" i="29" s="1"/>
  <c r="S26" i="29"/>
  <c r="Y26" i="29" s="1"/>
  <c r="Q26" i="29"/>
  <c r="AH12" i="29"/>
  <c r="AG12" i="29"/>
  <c r="AJ12" i="29" s="1"/>
  <c r="AF12" i="29"/>
  <c r="AD12" i="29"/>
  <c r="AC12" i="29"/>
  <c r="U12" i="29"/>
  <c r="AA12" i="29" s="1"/>
  <c r="S12" i="29"/>
  <c r="Y12" i="29" s="1"/>
  <c r="Q12" i="29"/>
  <c r="AH11" i="29"/>
  <c r="AG11" i="29"/>
  <c r="AF11" i="29"/>
  <c r="U11" i="29"/>
  <c r="AA11" i="29" s="1"/>
  <c r="S11" i="29"/>
  <c r="T11" i="29" s="1"/>
  <c r="Q11" i="29"/>
  <c r="AH178" i="29"/>
  <c r="AG178" i="29"/>
  <c r="AF178" i="29"/>
  <c r="U178" i="29"/>
  <c r="S178" i="29"/>
  <c r="Y178" i="29" s="1"/>
  <c r="Q178" i="29"/>
  <c r="AH177" i="29"/>
  <c r="AG177" i="29"/>
  <c r="AJ177" i="29" s="1"/>
  <c r="AF177" i="29"/>
  <c r="AD177" i="29"/>
  <c r="AC177" i="29"/>
  <c r="U177" i="29"/>
  <c r="V177" i="29" s="1"/>
  <c r="S177" i="29"/>
  <c r="T177" i="29" s="1"/>
  <c r="Q177" i="29"/>
  <c r="AH176" i="29"/>
  <c r="AG176" i="29"/>
  <c r="AF176" i="29"/>
  <c r="U176" i="29"/>
  <c r="S176" i="29"/>
  <c r="Q176" i="29"/>
  <c r="AH175" i="29"/>
  <c r="AG175" i="29"/>
  <c r="AF175" i="29"/>
  <c r="U175" i="29"/>
  <c r="AA175" i="29" s="1"/>
  <c r="S175" i="29"/>
  <c r="Y175" i="29" s="1"/>
  <c r="Q175" i="29"/>
  <c r="AH174" i="29"/>
  <c r="AG174" i="29"/>
  <c r="AF174" i="29"/>
  <c r="U174" i="29"/>
  <c r="AA174" i="29" s="1"/>
  <c r="S174" i="29"/>
  <c r="T174" i="29" s="1"/>
  <c r="Q174" i="29"/>
  <c r="AH173" i="29"/>
  <c r="AG173" i="29"/>
  <c r="AJ173" i="29" s="1"/>
  <c r="AF173" i="29"/>
  <c r="AD173" i="29"/>
  <c r="AC173" i="29"/>
  <c r="U173" i="29"/>
  <c r="AA173" i="29" s="1"/>
  <c r="S173" i="29"/>
  <c r="Q173" i="29"/>
  <c r="AH172" i="29"/>
  <c r="AG172" i="29"/>
  <c r="AJ172" i="29" s="1"/>
  <c r="AF172" i="29"/>
  <c r="AD172" i="29"/>
  <c r="AC172" i="29"/>
  <c r="U172" i="29"/>
  <c r="AA172" i="29" s="1"/>
  <c r="S172" i="29"/>
  <c r="Y172" i="29" s="1"/>
  <c r="Q172" i="29"/>
  <c r="AH171" i="29"/>
  <c r="AG171" i="29"/>
  <c r="AF171" i="29"/>
  <c r="U171" i="29"/>
  <c r="V171" i="29" s="1"/>
  <c r="S171" i="29"/>
  <c r="Q171" i="29"/>
  <c r="AH169" i="29"/>
  <c r="AG169" i="29"/>
  <c r="AF169" i="29"/>
  <c r="U169" i="29"/>
  <c r="AA169" i="29" s="1"/>
  <c r="S169" i="29"/>
  <c r="Y169" i="29" s="1"/>
  <c r="Q169" i="29"/>
  <c r="AH168" i="29"/>
  <c r="AG168" i="29"/>
  <c r="AF168" i="29"/>
  <c r="U168" i="29"/>
  <c r="V168" i="29" s="1"/>
  <c r="S168" i="29"/>
  <c r="T168" i="29" s="1"/>
  <c r="Q168" i="29"/>
  <c r="AH167" i="29"/>
  <c r="AG167" i="29"/>
  <c r="AF167" i="29"/>
  <c r="U167" i="29"/>
  <c r="V167" i="29" s="1"/>
  <c r="S167" i="29"/>
  <c r="Q167" i="29"/>
  <c r="AH166" i="29"/>
  <c r="AG166" i="29"/>
  <c r="AF166" i="29"/>
  <c r="U166" i="29"/>
  <c r="S166" i="29"/>
  <c r="T166" i="29" s="1"/>
  <c r="Q166" i="29"/>
  <c r="AH165" i="29"/>
  <c r="AG165" i="29"/>
  <c r="AJ165" i="29" s="1"/>
  <c r="AF165" i="29"/>
  <c r="AD165" i="29"/>
  <c r="AC165" i="29"/>
  <c r="U165" i="29"/>
  <c r="V165" i="29" s="1"/>
  <c r="S165" i="29"/>
  <c r="T165" i="29" s="1"/>
  <c r="Q165" i="29"/>
  <c r="AH164" i="29"/>
  <c r="AG164" i="29"/>
  <c r="AF164" i="29"/>
  <c r="U164" i="29"/>
  <c r="AA164" i="29" s="1"/>
  <c r="S164" i="29"/>
  <c r="Y164" i="29" s="1"/>
  <c r="Q164" i="29"/>
  <c r="AH163" i="29"/>
  <c r="AG163" i="29"/>
  <c r="AJ163" i="29" s="1"/>
  <c r="AF163" i="29"/>
  <c r="AD163" i="29"/>
  <c r="AC163" i="29"/>
  <c r="U163" i="29"/>
  <c r="AA163" i="29" s="1"/>
  <c r="S163" i="29"/>
  <c r="T163" i="29" s="1"/>
  <c r="Q163" i="29"/>
  <c r="AH162" i="29"/>
  <c r="AG162" i="29"/>
  <c r="AF162" i="29"/>
  <c r="U162" i="29"/>
  <c r="V162" i="29" s="1"/>
  <c r="S162" i="29"/>
  <c r="T162" i="29" s="1"/>
  <c r="Q162" i="29"/>
  <c r="AH161" i="29"/>
  <c r="AG161" i="29"/>
  <c r="AJ161" i="29" s="1"/>
  <c r="AF161" i="29"/>
  <c r="AD161" i="29"/>
  <c r="AC161" i="29"/>
  <c r="U161" i="29"/>
  <c r="AA161" i="29" s="1"/>
  <c r="S161" i="29"/>
  <c r="Y161" i="29" s="1"/>
  <c r="Q161" i="29"/>
  <c r="AH159" i="29"/>
  <c r="AG159" i="29"/>
  <c r="AF159" i="29"/>
  <c r="U159" i="29"/>
  <c r="AA159" i="29" s="1"/>
  <c r="S159" i="29"/>
  <c r="Q159" i="29"/>
  <c r="AH158" i="29"/>
  <c r="AG158" i="29"/>
  <c r="AJ158" i="29" s="1"/>
  <c r="AF158" i="29"/>
  <c r="AD158" i="29"/>
  <c r="AC158" i="29"/>
  <c r="U158" i="29"/>
  <c r="S158" i="29"/>
  <c r="Y158" i="29" s="1"/>
  <c r="Q158" i="29"/>
  <c r="AH157" i="29"/>
  <c r="AG157" i="29"/>
  <c r="AF157" i="29"/>
  <c r="U157" i="29"/>
  <c r="S157" i="29"/>
  <c r="T157" i="29" s="1"/>
  <c r="Q157" i="29"/>
  <c r="AH156" i="29"/>
  <c r="AG156" i="29"/>
  <c r="AF156" i="29"/>
  <c r="U156" i="29"/>
  <c r="AA156" i="29" s="1"/>
  <c r="S156" i="29"/>
  <c r="Y156" i="29" s="1"/>
  <c r="Q156" i="29"/>
  <c r="AH155" i="29"/>
  <c r="AG155" i="29"/>
  <c r="AF155" i="29"/>
  <c r="U155" i="29"/>
  <c r="AA155" i="29" s="1"/>
  <c r="AC155" i="29" s="1"/>
  <c r="S155" i="29"/>
  <c r="Y155" i="29" s="1"/>
  <c r="Q155" i="29"/>
  <c r="AH153" i="29"/>
  <c r="AG153" i="29"/>
  <c r="AJ153" i="29" s="1"/>
  <c r="AF153" i="29"/>
  <c r="AD153" i="29"/>
  <c r="AC153" i="29"/>
  <c r="U153" i="29"/>
  <c r="AA153" i="29" s="1"/>
  <c r="S153" i="29"/>
  <c r="Y153" i="29" s="1"/>
  <c r="Q153" i="29"/>
  <c r="AH152" i="29"/>
  <c r="AG152" i="29"/>
  <c r="AF152" i="29"/>
  <c r="U152" i="29"/>
  <c r="V152" i="29" s="1"/>
  <c r="S152" i="29"/>
  <c r="T152" i="29" s="1"/>
  <c r="Q152" i="29"/>
  <c r="AH150" i="29"/>
  <c r="AG150" i="29"/>
  <c r="AJ150" i="29" s="1"/>
  <c r="AF150" i="29"/>
  <c r="AD150" i="29"/>
  <c r="AC150" i="29"/>
  <c r="U150" i="29"/>
  <c r="S150" i="29"/>
  <c r="Y150" i="29" s="1"/>
  <c r="Q150" i="29"/>
  <c r="AH149" i="29"/>
  <c r="AG149" i="29"/>
  <c r="AF149" i="29"/>
  <c r="U149" i="29"/>
  <c r="AA149" i="29" s="1"/>
  <c r="S149" i="29"/>
  <c r="T149" i="29" s="1"/>
  <c r="Q149" i="29"/>
  <c r="AH148" i="29"/>
  <c r="AG148" i="29"/>
  <c r="AF148" i="29"/>
  <c r="U148" i="29"/>
  <c r="V148" i="29" s="1"/>
  <c r="S148" i="29"/>
  <c r="Y148" i="29" s="1"/>
  <c r="Q148" i="29"/>
  <c r="AH147" i="29"/>
  <c r="AG147" i="29"/>
  <c r="AJ147" i="29" s="1"/>
  <c r="AF147" i="29"/>
  <c r="AD147" i="29"/>
  <c r="AC147" i="29"/>
  <c r="U147" i="29"/>
  <c r="S147" i="29"/>
  <c r="Y147" i="29" s="1"/>
  <c r="Q147" i="29"/>
  <c r="AH146" i="29"/>
  <c r="AG146" i="29"/>
  <c r="AF146" i="29"/>
  <c r="U146" i="29"/>
  <c r="AA146" i="29" s="1"/>
  <c r="S146" i="29"/>
  <c r="T146" i="29" s="1"/>
  <c r="Q146" i="29"/>
  <c r="AH145" i="29"/>
  <c r="AG145" i="29"/>
  <c r="AF145" i="29"/>
  <c r="U145" i="29"/>
  <c r="V145" i="29" s="1"/>
  <c r="S145" i="29"/>
  <c r="Y145" i="29" s="1"/>
  <c r="Q145" i="29"/>
  <c r="AH144" i="29"/>
  <c r="AG144" i="29"/>
  <c r="AF144" i="29"/>
  <c r="U144" i="29"/>
  <c r="V144" i="29" s="1"/>
  <c r="S144" i="29"/>
  <c r="Q144" i="29"/>
  <c r="AH143" i="29"/>
  <c r="AG143" i="29"/>
  <c r="AJ143" i="29" s="1"/>
  <c r="AF143" i="29"/>
  <c r="AD143" i="29"/>
  <c r="AC143" i="29"/>
  <c r="U143" i="29"/>
  <c r="V143" i="29" s="1"/>
  <c r="S143" i="29"/>
  <c r="T143" i="29" s="1"/>
  <c r="Q143" i="29"/>
  <c r="AH142" i="29"/>
  <c r="AG142" i="29"/>
  <c r="AJ142" i="29" s="1"/>
  <c r="AF142" i="29"/>
  <c r="AD142" i="29"/>
  <c r="AC142" i="29"/>
  <c r="U142" i="29"/>
  <c r="AA142" i="29" s="1"/>
  <c r="S142" i="29"/>
  <c r="Y142" i="29" s="1"/>
  <c r="Q142" i="29"/>
  <c r="AH141" i="29"/>
  <c r="AG141" i="29"/>
  <c r="AF141" i="29"/>
  <c r="U141" i="29"/>
  <c r="AA141" i="29" s="1"/>
  <c r="S141" i="29"/>
  <c r="T141" i="29" s="1"/>
  <c r="Q141" i="29"/>
  <c r="AH140" i="29"/>
  <c r="AG140" i="29"/>
  <c r="AF140" i="29"/>
  <c r="U140" i="29"/>
  <c r="V140" i="29" s="1"/>
  <c r="S140" i="29"/>
  <c r="T140" i="29" s="1"/>
  <c r="Q140" i="29"/>
  <c r="AH139" i="29"/>
  <c r="AG139" i="29"/>
  <c r="AJ139" i="29" s="1"/>
  <c r="AF139" i="29"/>
  <c r="AD139" i="29"/>
  <c r="AC139" i="29"/>
  <c r="U139" i="29"/>
  <c r="S139" i="29"/>
  <c r="Y139" i="29" s="1"/>
  <c r="Q139" i="29"/>
  <c r="AH135" i="29"/>
  <c r="AG135" i="29"/>
  <c r="AF135" i="29"/>
  <c r="U135" i="29"/>
  <c r="AA135" i="29" s="1"/>
  <c r="S135" i="29"/>
  <c r="T135" i="29" s="1"/>
  <c r="Q135" i="29"/>
  <c r="AH134" i="29"/>
  <c r="AG134" i="29"/>
  <c r="AF134" i="29"/>
  <c r="U134" i="29"/>
  <c r="V134" i="29" s="1"/>
  <c r="S134" i="29"/>
  <c r="Q134" i="29"/>
  <c r="AH132" i="29"/>
  <c r="AG132" i="29"/>
  <c r="AJ132" i="29" s="1"/>
  <c r="AF132" i="29"/>
  <c r="AD132" i="29"/>
  <c r="AC132" i="29"/>
  <c r="U132" i="29"/>
  <c r="S132" i="29"/>
  <c r="Y132" i="29" s="1"/>
  <c r="Q132" i="29"/>
  <c r="AH131" i="29"/>
  <c r="AG131" i="29"/>
  <c r="AJ131" i="29" s="1"/>
  <c r="AF131" i="29"/>
  <c r="AD131" i="29"/>
  <c r="AC131" i="29"/>
  <c r="U131" i="29"/>
  <c r="S131" i="29"/>
  <c r="Y131" i="29" s="1"/>
  <c r="Q131" i="29"/>
  <c r="AH130" i="29"/>
  <c r="AG130" i="29"/>
  <c r="AF130" i="29"/>
  <c r="U130" i="29"/>
  <c r="AA130" i="29" s="1"/>
  <c r="S130" i="29"/>
  <c r="Y130" i="29" s="1"/>
  <c r="Q130" i="29"/>
  <c r="AH129" i="29"/>
  <c r="AG129" i="29"/>
  <c r="AF129" i="29"/>
  <c r="U129" i="29"/>
  <c r="V129" i="29" s="1"/>
  <c r="S129" i="29"/>
  <c r="T129" i="29" s="1"/>
  <c r="Q129" i="29"/>
  <c r="AH127" i="29"/>
  <c r="AG127" i="29"/>
  <c r="AF127" i="29"/>
  <c r="U127" i="29"/>
  <c r="AA127" i="29" s="1"/>
  <c r="AC127" i="29" s="1"/>
  <c r="S127" i="29"/>
  <c r="T127" i="29" s="1"/>
  <c r="Q127" i="29"/>
  <c r="AH126" i="29"/>
  <c r="AG126" i="29"/>
  <c r="AJ126" i="29" s="1"/>
  <c r="AF126" i="29"/>
  <c r="AD126" i="29"/>
  <c r="AC126" i="29"/>
  <c r="U126" i="29"/>
  <c r="AA126" i="29" s="1"/>
  <c r="S126" i="29"/>
  <c r="Y126" i="29" s="1"/>
  <c r="Q126" i="29"/>
  <c r="AH125" i="29"/>
  <c r="AG125" i="29"/>
  <c r="AJ125" i="29" s="1"/>
  <c r="AF125" i="29"/>
  <c r="AD125" i="29"/>
  <c r="AC125" i="29"/>
  <c r="U125" i="29"/>
  <c r="V125" i="29" s="1"/>
  <c r="S125" i="29"/>
  <c r="T125" i="29" s="1"/>
  <c r="Q125" i="29"/>
  <c r="AH124" i="29"/>
  <c r="AG124" i="29"/>
  <c r="AF124" i="29"/>
  <c r="U124" i="29"/>
  <c r="S124" i="29"/>
  <c r="Y124" i="29" s="1"/>
  <c r="Q124" i="29"/>
  <c r="AH123" i="29"/>
  <c r="AG123" i="29"/>
  <c r="AF123" i="29"/>
  <c r="U123" i="29"/>
  <c r="AA123" i="29" s="1"/>
  <c r="AC123" i="29" s="1"/>
  <c r="S123" i="29"/>
  <c r="Y123" i="29" s="1"/>
  <c r="Q123" i="29"/>
  <c r="AH122" i="29"/>
  <c r="AG122" i="29"/>
  <c r="AF122" i="29"/>
  <c r="U122" i="29"/>
  <c r="S122" i="29"/>
  <c r="T122" i="29" s="1"/>
  <c r="Q122" i="29"/>
  <c r="AH121" i="29"/>
  <c r="AG121" i="29"/>
  <c r="AF121" i="29"/>
  <c r="U121" i="29"/>
  <c r="AA121" i="29" s="1"/>
  <c r="S121" i="29"/>
  <c r="Q121" i="29"/>
  <c r="AH120" i="29"/>
  <c r="AG120" i="29"/>
  <c r="AJ120" i="29" s="1"/>
  <c r="AF120" i="29"/>
  <c r="AD120" i="29"/>
  <c r="AC120" i="29"/>
  <c r="U120" i="29"/>
  <c r="V120" i="29" s="1"/>
  <c r="S120" i="29"/>
  <c r="T120" i="29" s="1"/>
  <c r="Q120" i="29"/>
  <c r="AH119" i="29"/>
  <c r="AG119" i="29"/>
  <c r="AF119" i="29"/>
  <c r="U119" i="29"/>
  <c r="AA119" i="29" s="1"/>
  <c r="AC119" i="29" s="1"/>
  <c r="S119" i="29"/>
  <c r="Y119" i="29" s="1"/>
  <c r="Q119" i="29"/>
  <c r="AH118" i="29"/>
  <c r="AG118" i="29"/>
  <c r="AJ118" i="29" s="1"/>
  <c r="AF118" i="29"/>
  <c r="AD118" i="29"/>
  <c r="AC118" i="29"/>
  <c r="U118" i="29"/>
  <c r="AA118" i="29" s="1"/>
  <c r="S118" i="29"/>
  <c r="Q118" i="29"/>
  <c r="AH115" i="29"/>
  <c r="AG115" i="29"/>
  <c r="AJ115" i="29" s="1"/>
  <c r="AF115" i="29"/>
  <c r="AD115" i="29"/>
  <c r="AC115" i="29"/>
  <c r="U115" i="29"/>
  <c r="V115" i="29" s="1"/>
  <c r="S115" i="29"/>
  <c r="T115" i="29" s="1"/>
  <c r="Q115" i="29"/>
  <c r="AH114" i="29"/>
  <c r="AG114" i="29"/>
  <c r="AF114" i="29"/>
  <c r="U114" i="29"/>
  <c r="AA114" i="29" s="1"/>
  <c r="S114" i="29"/>
  <c r="T114" i="29" s="1"/>
  <c r="Q114" i="29"/>
  <c r="AH113" i="29"/>
  <c r="AG113" i="29"/>
  <c r="AF113" i="29"/>
  <c r="U113" i="29"/>
  <c r="V113" i="29" s="1"/>
  <c r="S113" i="29"/>
  <c r="T113" i="29" s="1"/>
  <c r="Q113" i="29"/>
  <c r="AH112" i="29"/>
  <c r="AG112" i="29"/>
  <c r="AJ112" i="29" s="1"/>
  <c r="AF112" i="29"/>
  <c r="AD112" i="29"/>
  <c r="AC112" i="29"/>
  <c r="U112" i="29"/>
  <c r="V112" i="29" s="1"/>
  <c r="S112" i="29"/>
  <c r="Y112" i="29" s="1"/>
  <c r="Q112" i="29"/>
  <c r="AH111" i="29"/>
  <c r="AG111" i="29"/>
  <c r="AF111" i="29"/>
  <c r="U111" i="29"/>
  <c r="S111" i="29"/>
  <c r="T111" i="29" s="1"/>
  <c r="Q111" i="29"/>
  <c r="AH110" i="29"/>
  <c r="AG110" i="29"/>
  <c r="AJ110" i="29" s="1"/>
  <c r="AF110" i="29"/>
  <c r="AD110" i="29"/>
  <c r="AC110" i="29"/>
  <c r="U110" i="29"/>
  <c r="V110" i="29" s="1"/>
  <c r="S110" i="29"/>
  <c r="T110" i="29" s="1"/>
  <c r="Q110" i="29"/>
  <c r="AH109" i="29"/>
  <c r="AG109" i="29"/>
  <c r="AJ109" i="29" s="1"/>
  <c r="AF109" i="29"/>
  <c r="AD109" i="29"/>
  <c r="AC109" i="29"/>
  <c r="U109" i="29"/>
  <c r="V109" i="29" s="1"/>
  <c r="S109" i="29"/>
  <c r="Q109" i="29"/>
  <c r="AH108" i="29"/>
  <c r="AG108" i="29"/>
  <c r="AF108" i="29"/>
  <c r="U108" i="29"/>
  <c r="V108" i="29" s="1"/>
  <c r="S108" i="29"/>
  <c r="T108" i="29" s="1"/>
  <c r="Q108" i="29"/>
  <c r="AH107" i="29"/>
  <c r="AG107" i="29"/>
  <c r="AF107" i="29"/>
  <c r="U107" i="29"/>
  <c r="V107" i="29" s="1"/>
  <c r="S107" i="29"/>
  <c r="Q107" i="29"/>
  <c r="AH106" i="29"/>
  <c r="AG106" i="29"/>
  <c r="AJ106" i="29" s="1"/>
  <c r="AF106" i="29"/>
  <c r="AD106" i="29"/>
  <c r="AC106" i="29"/>
  <c r="U106" i="29"/>
  <c r="AA106" i="29" s="1"/>
  <c r="S106" i="29"/>
  <c r="Y106" i="29" s="1"/>
  <c r="Q106" i="29"/>
  <c r="AH105" i="29"/>
  <c r="AG105" i="29"/>
  <c r="AJ105" i="29" s="1"/>
  <c r="AF105" i="29"/>
  <c r="AD105" i="29"/>
  <c r="AC105" i="29"/>
  <c r="U105" i="29"/>
  <c r="V105" i="29" s="1"/>
  <c r="S105" i="29"/>
  <c r="T105" i="29" s="1"/>
  <c r="Q105" i="29"/>
  <c r="AH104" i="29"/>
  <c r="AG104" i="29"/>
  <c r="AJ104" i="29" s="1"/>
  <c r="AF104" i="29"/>
  <c r="AD104" i="29"/>
  <c r="AC104" i="29"/>
  <c r="U104" i="29"/>
  <c r="V104" i="29" s="1"/>
  <c r="S104" i="29"/>
  <c r="Q104" i="29"/>
  <c r="AH103" i="29"/>
  <c r="AG103" i="29"/>
  <c r="AJ103" i="29" s="1"/>
  <c r="AF103" i="29"/>
  <c r="AD103" i="29"/>
  <c r="AC103" i="29"/>
  <c r="U103" i="29"/>
  <c r="S103" i="29"/>
  <c r="Y103" i="29" s="1"/>
  <c r="Q103" i="29"/>
  <c r="AH102" i="29"/>
  <c r="AG102" i="29"/>
  <c r="AJ102" i="29" s="1"/>
  <c r="AF102" i="29"/>
  <c r="AD102" i="29"/>
  <c r="AC102" i="29"/>
  <c r="U102" i="29"/>
  <c r="V102" i="29" s="1"/>
  <c r="S102" i="29"/>
  <c r="T102" i="29" s="1"/>
  <c r="Q102" i="29"/>
  <c r="AH101" i="29"/>
  <c r="AG101" i="29"/>
  <c r="AF101" i="29"/>
  <c r="U101" i="29"/>
  <c r="S101" i="29"/>
  <c r="Q101" i="29"/>
  <c r="AH100" i="29"/>
  <c r="AG100" i="29"/>
  <c r="AJ100" i="29" s="1"/>
  <c r="AF100" i="29"/>
  <c r="AD100" i="29"/>
  <c r="AC100" i="29"/>
  <c r="U100" i="29"/>
  <c r="V100" i="29" s="1"/>
  <c r="S100" i="29"/>
  <c r="T100" i="29" s="1"/>
  <c r="Q100" i="29"/>
  <c r="AH99" i="29"/>
  <c r="AG99" i="29"/>
  <c r="AF99" i="29"/>
  <c r="U99" i="29"/>
  <c r="S99" i="29"/>
  <c r="T99" i="29" s="1"/>
  <c r="Q99" i="29"/>
  <c r="AH98" i="29"/>
  <c r="AG98" i="29"/>
  <c r="AF98" i="29"/>
  <c r="U98" i="29"/>
  <c r="AA98" i="29" s="1"/>
  <c r="S98" i="29"/>
  <c r="Y98" i="29" s="1"/>
  <c r="Q98" i="29"/>
  <c r="AH97" i="29"/>
  <c r="AG97" i="29"/>
  <c r="AJ97" i="29" s="1"/>
  <c r="AF97" i="29"/>
  <c r="AD97" i="29"/>
  <c r="AC97" i="29"/>
  <c r="U97" i="29"/>
  <c r="AA97" i="29" s="1"/>
  <c r="S97" i="29"/>
  <c r="Q97" i="29"/>
  <c r="AH96" i="29"/>
  <c r="AG96" i="29"/>
  <c r="AF96" i="29"/>
  <c r="U96" i="29"/>
  <c r="S96" i="29"/>
  <c r="T96" i="29" s="1"/>
  <c r="Q96" i="29"/>
  <c r="AH95" i="29"/>
  <c r="AG95" i="29"/>
  <c r="AF95" i="29"/>
  <c r="U95" i="29"/>
  <c r="AA95" i="29" s="1"/>
  <c r="S95" i="29"/>
  <c r="T95" i="29" s="1"/>
  <c r="Q95" i="29"/>
  <c r="AH94" i="29"/>
  <c r="AG94" i="29"/>
  <c r="AF94" i="29"/>
  <c r="U94" i="29"/>
  <c r="V94" i="29" s="1"/>
  <c r="S94" i="29"/>
  <c r="Y94" i="29" s="1"/>
  <c r="Q94" i="29"/>
  <c r="AH93" i="29"/>
  <c r="AG93" i="29"/>
  <c r="AF93" i="29"/>
  <c r="U93" i="29"/>
  <c r="AA93" i="29" s="1"/>
  <c r="S93" i="29"/>
  <c r="Y93" i="29" s="1"/>
  <c r="Q93" i="29"/>
  <c r="AH92" i="29"/>
  <c r="AG92" i="29"/>
  <c r="AJ92" i="29" s="1"/>
  <c r="AF92" i="29"/>
  <c r="AD92" i="29"/>
  <c r="AC92" i="29"/>
  <c r="U92" i="29"/>
  <c r="AA92" i="29" s="1"/>
  <c r="S92" i="29"/>
  <c r="T92" i="29" s="1"/>
  <c r="Q92" i="29"/>
  <c r="AH90" i="29"/>
  <c r="AG90" i="29"/>
  <c r="AJ90" i="29" s="1"/>
  <c r="AF90" i="29"/>
  <c r="AD90" i="29"/>
  <c r="AC90" i="29"/>
  <c r="U90" i="29"/>
  <c r="V90" i="29" s="1"/>
  <c r="S90" i="29"/>
  <c r="T90" i="29" s="1"/>
  <c r="Q90" i="29"/>
  <c r="AH89" i="29"/>
  <c r="AG89" i="29"/>
  <c r="AF89" i="29"/>
  <c r="U89" i="29"/>
  <c r="S89" i="29"/>
  <c r="T89" i="29" s="1"/>
  <c r="Q89" i="29"/>
  <c r="AH88" i="29"/>
  <c r="AG88" i="29"/>
  <c r="AF88" i="29"/>
  <c r="U88" i="29"/>
  <c r="V88" i="29" s="1"/>
  <c r="S88" i="29"/>
  <c r="Q88" i="29"/>
  <c r="AH87" i="29"/>
  <c r="AG87" i="29"/>
  <c r="U87" i="29"/>
  <c r="AA87" i="29" s="1"/>
  <c r="M87" i="29"/>
  <c r="AH86" i="29"/>
  <c r="AG86" i="29"/>
  <c r="AJ86" i="29" s="1"/>
  <c r="AF86" i="29"/>
  <c r="AD86" i="29"/>
  <c r="AC86" i="29"/>
  <c r="U86" i="29"/>
  <c r="V86" i="29" s="1"/>
  <c r="S86" i="29"/>
  <c r="Y86" i="29" s="1"/>
  <c r="Q86" i="29"/>
  <c r="AH84" i="29"/>
  <c r="AG84" i="29"/>
  <c r="AF84" i="29"/>
  <c r="U84" i="29"/>
  <c r="V84" i="29" s="1"/>
  <c r="S84" i="29"/>
  <c r="Y84" i="29" s="1"/>
  <c r="Q84" i="29"/>
  <c r="AH81" i="29"/>
  <c r="AG81" i="29"/>
  <c r="AF81" i="29"/>
  <c r="U81" i="29"/>
  <c r="S81" i="29"/>
  <c r="T81" i="29" s="1"/>
  <c r="Q81" i="29"/>
  <c r="AH80" i="29"/>
  <c r="AG80" i="29"/>
  <c r="AF80" i="29"/>
  <c r="U80" i="29"/>
  <c r="S80" i="29"/>
  <c r="Q80" i="29"/>
  <c r="AH79" i="29"/>
  <c r="AG79" i="29"/>
  <c r="AJ79" i="29" s="1"/>
  <c r="AF79" i="29"/>
  <c r="AD79" i="29"/>
  <c r="AC79" i="29"/>
  <c r="U79" i="29"/>
  <c r="AA79" i="29" s="1"/>
  <c r="S79" i="29"/>
  <c r="Q79" i="29"/>
  <c r="AH77" i="29"/>
  <c r="AG77" i="29"/>
  <c r="AF77" i="29"/>
  <c r="U77" i="29"/>
  <c r="V77" i="29" s="1"/>
  <c r="S77" i="29"/>
  <c r="T77" i="29" s="1"/>
  <c r="Q77" i="29"/>
  <c r="AH76" i="29"/>
  <c r="AG76" i="29"/>
  <c r="AF76" i="29"/>
  <c r="U76" i="29"/>
  <c r="AA76" i="29" s="1"/>
  <c r="AC76" i="29" s="1"/>
  <c r="S76" i="29"/>
  <c r="Q76" i="29"/>
  <c r="AH75" i="29"/>
  <c r="AG75" i="29"/>
  <c r="AF75" i="29"/>
  <c r="U75" i="29"/>
  <c r="V75" i="29" s="1"/>
  <c r="S75" i="29"/>
  <c r="Y75" i="29" s="1"/>
  <c r="Q75" i="29"/>
  <c r="AH74" i="29"/>
  <c r="AG74" i="29"/>
  <c r="AF74" i="29"/>
  <c r="U74" i="29"/>
  <c r="V74" i="29" s="1"/>
  <c r="S74" i="29"/>
  <c r="Y74" i="29" s="1"/>
  <c r="Q74" i="29"/>
  <c r="AH73" i="29"/>
  <c r="AG73" i="29"/>
  <c r="AJ73" i="29" s="1"/>
  <c r="AF73" i="29"/>
  <c r="AD73" i="29"/>
  <c r="AC73" i="29"/>
  <c r="U73" i="29"/>
  <c r="V73" i="29" s="1"/>
  <c r="S73" i="29"/>
  <c r="Q73" i="29"/>
  <c r="AH71" i="29"/>
  <c r="AG71" i="29"/>
  <c r="AJ71" i="29" s="1"/>
  <c r="AF71" i="29"/>
  <c r="AD71" i="29"/>
  <c r="AC71" i="29"/>
  <c r="U71" i="29"/>
  <c r="V71" i="29" s="1"/>
  <c r="S71" i="29"/>
  <c r="Q71" i="29"/>
  <c r="AH69" i="29"/>
  <c r="AG69" i="29"/>
  <c r="AF69" i="29"/>
  <c r="U69" i="29"/>
  <c r="V69" i="29" s="1"/>
  <c r="S69" i="29"/>
  <c r="Q69" i="29"/>
  <c r="AH68" i="29"/>
  <c r="AG68" i="29"/>
  <c r="AF68" i="29"/>
  <c r="U68" i="29"/>
  <c r="AA68" i="29" s="1"/>
  <c r="S68" i="29"/>
  <c r="T68" i="29" s="1"/>
  <c r="Q68" i="29"/>
  <c r="AH67" i="29"/>
  <c r="AG67" i="29"/>
  <c r="AF67" i="29"/>
  <c r="U67" i="29"/>
  <c r="AA67" i="29" s="1"/>
  <c r="S67" i="29"/>
  <c r="Q67" i="29"/>
  <c r="AH66" i="29"/>
  <c r="AG66" i="29"/>
  <c r="AF66" i="29"/>
  <c r="U66" i="29"/>
  <c r="AA66" i="29" s="1"/>
  <c r="S66" i="29"/>
  <c r="Q66" i="29"/>
  <c r="AH65" i="29"/>
  <c r="AG65" i="29"/>
  <c r="AJ65" i="29" s="1"/>
  <c r="AF65" i="29"/>
  <c r="AD65" i="29"/>
  <c r="AC65" i="29"/>
  <c r="U65" i="29"/>
  <c r="V65" i="29" s="1"/>
  <c r="S65" i="29"/>
  <c r="Y65" i="29" s="1"/>
  <c r="Q65" i="29"/>
  <c r="AH64" i="29"/>
  <c r="AG64" i="29"/>
  <c r="AJ64" i="29" s="1"/>
  <c r="AF64" i="29"/>
  <c r="AD64" i="29"/>
  <c r="AC64" i="29"/>
  <c r="U64" i="29"/>
  <c r="S64" i="29"/>
  <c r="Y64" i="29" s="1"/>
  <c r="Q64" i="29"/>
  <c r="AH62" i="29"/>
  <c r="AG62" i="29"/>
  <c r="AF62" i="29"/>
  <c r="U62" i="29"/>
  <c r="AA62" i="29" s="1"/>
  <c r="S62" i="29"/>
  <c r="Y62" i="29" s="1"/>
  <c r="Q62" i="29"/>
  <c r="AH61" i="29"/>
  <c r="AG61" i="29"/>
  <c r="AF61" i="29"/>
  <c r="U61" i="29"/>
  <c r="AA61" i="29" s="1"/>
  <c r="S61" i="29"/>
  <c r="T61" i="29" s="1"/>
  <c r="Q61" i="29"/>
  <c r="AH60" i="29"/>
  <c r="AG60" i="29"/>
  <c r="AF60" i="29"/>
  <c r="U60" i="29"/>
  <c r="AA60" i="29" s="1"/>
  <c r="S60" i="29"/>
  <c r="T60" i="29" s="1"/>
  <c r="Q60" i="29"/>
  <c r="AH59" i="29"/>
  <c r="AG59" i="29"/>
  <c r="AJ59" i="29" s="1"/>
  <c r="AF59" i="29"/>
  <c r="AD59" i="29"/>
  <c r="AC59" i="29"/>
  <c r="U59" i="29"/>
  <c r="AA59" i="29" s="1"/>
  <c r="S59" i="29"/>
  <c r="T59" i="29" s="1"/>
  <c r="Q59" i="29"/>
  <c r="AH58" i="29"/>
  <c r="AG58" i="29"/>
  <c r="AF58" i="29"/>
  <c r="U58" i="29"/>
  <c r="AA58" i="29" s="1"/>
  <c r="S58" i="29"/>
  <c r="Q58" i="29"/>
  <c r="AH55" i="29"/>
  <c r="AG55" i="29"/>
  <c r="AJ55" i="29" s="1"/>
  <c r="AF55" i="29"/>
  <c r="AD55" i="29"/>
  <c r="AC55" i="29"/>
  <c r="U55" i="29"/>
  <c r="S55" i="29"/>
  <c r="T55" i="29" s="1"/>
  <c r="Q55" i="29"/>
  <c r="AH52" i="29"/>
  <c r="AG52" i="29"/>
  <c r="AJ52" i="29" s="1"/>
  <c r="AF52" i="29"/>
  <c r="AD52" i="29"/>
  <c r="AC52" i="29"/>
  <c r="U52" i="29"/>
  <c r="V52" i="29" s="1"/>
  <c r="S52" i="29"/>
  <c r="T52" i="29" s="1"/>
  <c r="Q52" i="29"/>
  <c r="AH51" i="29"/>
  <c r="AG51" i="29"/>
  <c r="AF51" i="29"/>
  <c r="U51" i="29"/>
  <c r="AA51" i="29" s="1"/>
  <c r="S51" i="29"/>
  <c r="Y51" i="29" s="1"/>
  <c r="Q51" i="29"/>
  <c r="AH50" i="29"/>
  <c r="AG50" i="29"/>
  <c r="AJ50" i="29" s="1"/>
  <c r="AF50" i="29"/>
  <c r="AD50" i="29"/>
  <c r="AC50" i="29"/>
  <c r="U50" i="29"/>
  <c r="V50" i="29" s="1"/>
  <c r="S50" i="29"/>
  <c r="Q50" i="29"/>
  <c r="AH49" i="29"/>
  <c r="AG49" i="29"/>
  <c r="AF49" i="29"/>
  <c r="U49" i="29"/>
  <c r="AA49" i="29" s="1"/>
  <c r="S49" i="29"/>
  <c r="Y49" i="29" s="1"/>
  <c r="Q49" i="29"/>
  <c r="AH48" i="29"/>
  <c r="AG48" i="29"/>
  <c r="AF48" i="29"/>
  <c r="U48" i="29"/>
  <c r="AA48" i="29" s="1"/>
  <c r="S48" i="29"/>
  <c r="Q48" i="29"/>
  <c r="AH47" i="29"/>
  <c r="AG47" i="29"/>
  <c r="AJ47" i="29" s="1"/>
  <c r="AF47" i="29"/>
  <c r="AD47" i="29"/>
  <c r="AC47" i="29"/>
  <c r="U47" i="29"/>
  <c r="AA47" i="29" s="1"/>
  <c r="S47" i="29"/>
  <c r="T47" i="29" s="1"/>
  <c r="Q47" i="29"/>
  <c r="AH46" i="29"/>
  <c r="AG46" i="29"/>
  <c r="AF46" i="29"/>
  <c r="U46" i="29"/>
  <c r="V46" i="29" s="1"/>
  <c r="S46" i="29"/>
  <c r="T46" i="29" s="1"/>
  <c r="Q46" i="29"/>
  <c r="AH45" i="29"/>
  <c r="AG45" i="29"/>
  <c r="AF45" i="29"/>
  <c r="U45" i="29"/>
  <c r="V45" i="29" s="1"/>
  <c r="S45" i="29"/>
  <c r="Y45" i="29" s="1"/>
  <c r="Q45" i="29"/>
  <c r="AH44" i="29"/>
  <c r="AG44" i="29"/>
  <c r="AJ44" i="29" s="1"/>
  <c r="AF44" i="29"/>
  <c r="AD44" i="29"/>
  <c r="AC44" i="29"/>
  <c r="U44" i="29"/>
  <c r="S44" i="29"/>
  <c r="Y44" i="29" s="1"/>
  <c r="Q44" i="29"/>
  <c r="AH43" i="29"/>
  <c r="AG43" i="29"/>
  <c r="AF43" i="29"/>
  <c r="U43" i="29"/>
  <c r="AA43" i="29" s="1"/>
  <c r="AD43" i="29" s="1"/>
  <c r="S43" i="29"/>
  <c r="Y43" i="29" s="1"/>
  <c r="Q43" i="29"/>
  <c r="AH42" i="29"/>
  <c r="AG42" i="29"/>
  <c r="AJ42" i="29" s="1"/>
  <c r="AF42" i="29"/>
  <c r="AD42" i="29"/>
  <c r="AC42" i="29"/>
  <c r="U42" i="29"/>
  <c r="AA42" i="29" s="1"/>
  <c r="S42" i="29"/>
  <c r="T42" i="29" s="1"/>
  <c r="Q42" i="29"/>
  <c r="AH41" i="29"/>
  <c r="AG41" i="29"/>
  <c r="AF41" i="29"/>
  <c r="U41" i="29"/>
  <c r="AA41" i="29" s="1"/>
  <c r="AD41" i="29" s="1"/>
  <c r="S41" i="29"/>
  <c r="T41" i="29" s="1"/>
  <c r="Q41" i="29"/>
  <c r="AH40" i="29"/>
  <c r="AG40" i="29"/>
  <c r="AJ40" i="29" s="1"/>
  <c r="AF40" i="29"/>
  <c r="AD40" i="29"/>
  <c r="AC40" i="29"/>
  <c r="U40" i="29"/>
  <c r="AA40" i="29" s="1"/>
  <c r="S40" i="29"/>
  <c r="Q40" i="29"/>
  <c r="AH39" i="29"/>
  <c r="AG39" i="29"/>
  <c r="AF39" i="29"/>
  <c r="U39" i="29"/>
  <c r="AA39" i="29" s="1"/>
  <c r="S39" i="29"/>
  <c r="Q39" i="29"/>
  <c r="AH38" i="29"/>
  <c r="AG38" i="29"/>
  <c r="AF38" i="29"/>
  <c r="U38" i="29"/>
  <c r="AA38" i="29" s="1"/>
  <c r="S38" i="29"/>
  <c r="Y38" i="29" s="1"/>
  <c r="Q38" i="29"/>
  <c r="AH36" i="29"/>
  <c r="AG36" i="29"/>
  <c r="AF36" i="29"/>
  <c r="U36" i="29"/>
  <c r="AA36" i="29" s="1"/>
  <c r="S36" i="29"/>
  <c r="T36" i="29" s="1"/>
  <c r="Q36" i="29"/>
  <c r="AH35" i="29"/>
  <c r="AG35" i="29"/>
  <c r="AF35" i="29"/>
  <c r="U35" i="29"/>
  <c r="V35" i="29" s="1"/>
  <c r="S35" i="29"/>
  <c r="T35" i="29" s="1"/>
  <c r="Q35" i="29"/>
  <c r="AH34" i="29"/>
  <c r="AG34" i="29"/>
  <c r="AF34" i="29"/>
  <c r="U34" i="29"/>
  <c r="AA34" i="29" s="1"/>
  <c r="S34" i="29"/>
  <c r="Q34" i="29"/>
  <c r="AH33" i="29"/>
  <c r="AG33" i="29"/>
  <c r="AF33" i="29"/>
  <c r="U33" i="29"/>
  <c r="V33" i="29" s="1"/>
  <c r="S33" i="29"/>
  <c r="T33" i="29" s="1"/>
  <c r="Q33" i="29"/>
  <c r="AH32" i="29"/>
  <c r="AG32" i="29"/>
  <c r="AJ32" i="29" s="1"/>
  <c r="AF32" i="29"/>
  <c r="AD32" i="29"/>
  <c r="AC32" i="29"/>
  <c r="U32" i="29"/>
  <c r="V32" i="29" s="1"/>
  <c r="S32" i="29"/>
  <c r="Y32" i="29" s="1"/>
  <c r="Q32" i="29"/>
  <c r="AH29" i="29"/>
  <c r="AG29" i="29"/>
  <c r="AF29" i="29"/>
  <c r="U29" i="29"/>
  <c r="AA29" i="29" s="1"/>
  <c r="S29" i="29"/>
  <c r="Y29" i="29" s="1"/>
  <c r="Q29" i="29"/>
  <c r="AH28" i="29"/>
  <c r="AG28" i="29"/>
  <c r="AJ28" i="29" s="1"/>
  <c r="AF28" i="29"/>
  <c r="AD28" i="29"/>
  <c r="AC28" i="29"/>
  <c r="U28" i="29"/>
  <c r="AA28" i="29" s="1"/>
  <c r="S28" i="29"/>
  <c r="Q28" i="29"/>
  <c r="AH27" i="29"/>
  <c r="AG27" i="29"/>
  <c r="AF27" i="29"/>
  <c r="U27" i="29"/>
  <c r="V27" i="29" s="1"/>
  <c r="S27" i="29"/>
  <c r="T27" i="29" s="1"/>
  <c r="Q27" i="29"/>
  <c r="AH25" i="29"/>
  <c r="AG25" i="29"/>
  <c r="AJ25" i="29" s="1"/>
  <c r="AF25" i="29"/>
  <c r="AD25" i="29"/>
  <c r="AC25" i="29"/>
  <c r="U25" i="29"/>
  <c r="V25" i="29" s="1"/>
  <c r="S25" i="29"/>
  <c r="Y25" i="29" s="1"/>
  <c r="Q25" i="29"/>
  <c r="AH24" i="29"/>
  <c r="AG24" i="29"/>
  <c r="AF24" i="29"/>
  <c r="U24" i="29"/>
  <c r="V24" i="29" s="1"/>
  <c r="S24" i="29"/>
  <c r="Y24" i="29" s="1"/>
  <c r="Q24" i="29"/>
  <c r="AH23" i="29"/>
  <c r="AG23" i="29"/>
  <c r="AF23" i="29"/>
  <c r="U23" i="29"/>
  <c r="AA23" i="29" s="1"/>
  <c r="S23" i="29"/>
  <c r="Y23" i="29" s="1"/>
  <c r="Q23" i="29"/>
  <c r="AH22" i="29"/>
  <c r="AG22" i="29"/>
  <c r="AF22" i="29"/>
  <c r="U22" i="29"/>
  <c r="S22" i="29"/>
  <c r="Y22" i="29" s="1"/>
  <c r="Q22" i="29"/>
  <c r="AH21" i="29"/>
  <c r="AG21" i="29"/>
  <c r="AF21" i="29"/>
  <c r="U21" i="29"/>
  <c r="V21" i="29" s="1"/>
  <c r="S21" i="29"/>
  <c r="Y21" i="29" s="1"/>
  <c r="Q21" i="29"/>
  <c r="AH20" i="29"/>
  <c r="AG20" i="29"/>
  <c r="AF20" i="29"/>
  <c r="U20" i="29"/>
  <c r="S20" i="29"/>
  <c r="Y20" i="29" s="1"/>
  <c r="Q20" i="29"/>
  <c r="AH19" i="29"/>
  <c r="AG19" i="29"/>
  <c r="AJ19" i="29" s="1"/>
  <c r="AF19" i="29"/>
  <c r="AD19" i="29"/>
  <c r="AC19" i="29"/>
  <c r="U19" i="29"/>
  <c r="AA19" i="29" s="1"/>
  <c r="S19" i="29"/>
  <c r="T19" i="29" s="1"/>
  <c r="Q19" i="29"/>
  <c r="AH18" i="29"/>
  <c r="AG18" i="29"/>
  <c r="AJ18" i="29" s="1"/>
  <c r="AF18" i="29"/>
  <c r="AD18" i="29"/>
  <c r="AC18" i="29"/>
  <c r="U18" i="29"/>
  <c r="S18" i="29"/>
  <c r="Y18" i="29" s="1"/>
  <c r="Q18" i="29"/>
  <c r="AH17" i="29"/>
  <c r="AG17" i="29"/>
  <c r="AF17" i="29"/>
  <c r="U17" i="29"/>
  <c r="S17" i="29"/>
  <c r="Y17" i="29" s="1"/>
  <c r="Q17" i="29"/>
  <c r="AH16" i="29"/>
  <c r="AG16" i="29"/>
  <c r="AF16" i="29"/>
  <c r="U16" i="29"/>
  <c r="V16" i="29" s="1"/>
  <c r="S16" i="29"/>
  <c r="Q16" i="29"/>
  <c r="AH15" i="29"/>
  <c r="AG15" i="29"/>
  <c r="AJ15" i="29" s="1"/>
  <c r="AF15" i="29"/>
  <c r="AD15" i="29"/>
  <c r="AC15" i="29"/>
  <c r="U15" i="29"/>
  <c r="AA15" i="29" s="1"/>
  <c r="S15" i="29"/>
  <c r="Q15" i="29"/>
  <c r="AH14" i="29"/>
  <c r="AG14" i="29"/>
  <c r="AF14" i="29"/>
  <c r="U14" i="29"/>
  <c r="S14" i="29"/>
  <c r="Y14" i="29" s="1"/>
  <c r="Q14" i="29"/>
  <c r="AH13" i="29"/>
  <c r="AG13" i="29"/>
  <c r="AF13" i="29"/>
  <c r="U13" i="29"/>
  <c r="V13" i="29" s="1"/>
  <c r="S13" i="29"/>
  <c r="Y13" i="29" s="1"/>
  <c r="Q13" i="29"/>
  <c r="AH10" i="29"/>
  <c r="AG10" i="29"/>
  <c r="AF10" i="29"/>
  <c r="U10" i="29"/>
  <c r="S10" i="29"/>
  <c r="Q10" i="29"/>
  <c r="AH9" i="29"/>
  <c r="AG9" i="29"/>
  <c r="AJ9" i="29" s="1"/>
  <c r="AF9" i="29"/>
  <c r="AD9" i="29"/>
  <c r="AC9" i="29"/>
  <c r="U9" i="29"/>
  <c r="AA9" i="29" s="1"/>
  <c r="S9" i="29"/>
  <c r="Q9" i="29"/>
  <c r="AH8" i="29"/>
  <c r="AG8" i="29"/>
  <c r="AF8" i="29"/>
  <c r="U8" i="29"/>
  <c r="AA8" i="29" s="1"/>
  <c r="S8" i="29"/>
  <c r="Y8" i="29" s="1"/>
  <c r="Q8" i="29"/>
  <c r="AH7" i="29"/>
  <c r="AG7" i="29"/>
  <c r="AF7" i="29"/>
  <c r="U7" i="29"/>
  <c r="AA7" i="29" s="1"/>
  <c r="S7" i="29"/>
  <c r="T7" i="29" s="1"/>
  <c r="Q7" i="29"/>
  <c r="AH6" i="29"/>
  <c r="AG6" i="29"/>
  <c r="AJ6" i="29" s="1"/>
  <c r="AK6" i="29" s="1"/>
  <c r="AF6" i="29"/>
  <c r="AD6" i="29"/>
  <c r="AE6" i="29" s="1"/>
  <c r="AC6" i="29"/>
  <c r="U6" i="29"/>
  <c r="V6" i="29" s="1"/>
  <c r="S6" i="29"/>
  <c r="T6" i="29" s="1"/>
  <c r="Q6" i="29"/>
  <c r="R6" i="29" s="1"/>
  <c r="B7" i="29"/>
  <c r="B8" i="29" s="1"/>
  <c r="B9" i="29" s="1"/>
  <c r="B10" i="29" s="1"/>
  <c r="B11" i="29" s="1"/>
  <c r="B12" i="29" s="1"/>
  <c r="B13" i="29" s="1"/>
  <c r="M56" i="26"/>
  <c r="O56" i="26"/>
  <c r="P56" i="26" s="1"/>
  <c r="P67" i="26" l="1"/>
  <c r="P64" i="26"/>
  <c r="Y198" i="29"/>
  <c r="P66" i="26"/>
  <c r="P65" i="26"/>
  <c r="Q87" i="29"/>
  <c r="V183" i="29"/>
  <c r="P58" i="26"/>
  <c r="P62" i="26"/>
  <c r="P60" i="26"/>
  <c r="AA198" i="29"/>
  <c r="AD198" i="29" s="1"/>
  <c r="AJ178" i="29"/>
  <c r="AJ128" i="29"/>
  <c r="AJ138" i="29"/>
  <c r="AC180" i="29"/>
  <c r="AC190" i="29"/>
  <c r="AD180" i="29"/>
  <c r="AC182" i="29"/>
  <c r="T160" i="29"/>
  <c r="Y187" i="29"/>
  <c r="AD189" i="29"/>
  <c r="T191" i="29"/>
  <c r="AJ188" i="29"/>
  <c r="V180" i="29"/>
  <c r="V182" i="29"/>
  <c r="V190" i="29"/>
  <c r="V195" i="29"/>
  <c r="T188" i="29"/>
  <c r="AC181" i="29"/>
  <c r="AJ190" i="29"/>
  <c r="AJ198" i="29"/>
  <c r="AC188" i="29"/>
  <c r="AD188" i="29"/>
  <c r="AD182" i="29"/>
  <c r="AC183" i="29"/>
  <c r="T186" i="29"/>
  <c r="AC193" i="29"/>
  <c r="AA196" i="29"/>
  <c r="AJ160" i="29"/>
  <c r="AJ186" i="29"/>
  <c r="V188" i="29"/>
  <c r="AD186" i="29"/>
  <c r="AJ151" i="29"/>
  <c r="T170" i="29"/>
  <c r="AJ183" i="29"/>
  <c r="V186" i="29"/>
  <c r="AA194" i="29"/>
  <c r="W198" i="29"/>
  <c r="AJ196" i="29"/>
  <c r="T197" i="29"/>
  <c r="V197" i="29"/>
  <c r="T196" i="29"/>
  <c r="W196" i="29" s="1"/>
  <c r="T195" i="29"/>
  <c r="AD193" i="29"/>
  <c r="V193" i="29"/>
  <c r="AJ193" i="29"/>
  <c r="T194" i="29"/>
  <c r="W194" i="29" s="1"/>
  <c r="P61" i="26"/>
  <c r="AJ191" i="29"/>
  <c r="AD191" i="29"/>
  <c r="T193" i="29"/>
  <c r="V192" i="29"/>
  <c r="T192" i="29"/>
  <c r="AD190" i="29"/>
  <c r="V191" i="29"/>
  <c r="AC189" i="29"/>
  <c r="AJ189" i="29"/>
  <c r="T190" i="29"/>
  <c r="P59" i="26"/>
  <c r="V189" i="29"/>
  <c r="T189" i="29"/>
  <c r="V187" i="29"/>
  <c r="W187" i="29" s="1"/>
  <c r="AA185" i="29"/>
  <c r="T182" i="29"/>
  <c r="AJ182" i="29"/>
  <c r="T185" i="29"/>
  <c r="W185" i="29" s="1"/>
  <c r="V184" i="29"/>
  <c r="T184" i="29"/>
  <c r="T183" i="29"/>
  <c r="V181" i="29"/>
  <c r="AJ181" i="29"/>
  <c r="AJ180" i="29"/>
  <c r="V179" i="29"/>
  <c r="T181" i="29"/>
  <c r="T180" i="29"/>
  <c r="T179" i="29"/>
  <c r="V170" i="29"/>
  <c r="V160" i="29"/>
  <c r="AD160" i="29"/>
  <c r="AC160" i="29"/>
  <c r="AJ154" i="29"/>
  <c r="T154" i="29"/>
  <c r="AD154" i="29"/>
  <c r="AC154" i="29"/>
  <c r="V154" i="29"/>
  <c r="T151" i="29"/>
  <c r="AJ136" i="29"/>
  <c r="AJ133" i="29"/>
  <c r="V151" i="29"/>
  <c r="AD151" i="29"/>
  <c r="AC151" i="29"/>
  <c r="T138" i="29"/>
  <c r="AJ137" i="29"/>
  <c r="AD138" i="29"/>
  <c r="AC138" i="29"/>
  <c r="V138" i="29"/>
  <c r="V136" i="29"/>
  <c r="W136" i="29" s="1"/>
  <c r="T137" i="29"/>
  <c r="Y136" i="29"/>
  <c r="AD136" i="29"/>
  <c r="AC136" i="29"/>
  <c r="AD137" i="29"/>
  <c r="AC137" i="29"/>
  <c r="V137" i="29"/>
  <c r="AD133" i="29"/>
  <c r="AC133" i="29"/>
  <c r="T133" i="29"/>
  <c r="V133" i="29"/>
  <c r="T128" i="29"/>
  <c r="T117" i="29"/>
  <c r="AJ117" i="29"/>
  <c r="AD128" i="29"/>
  <c r="AC128" i="29"/>
  <c r="V128" i="29"/>
  <c r="V116" i="29"/>
  <c r="W116" i="29" s="1"/>
  <c r="Y116" i="29"/>
  <c r="AD116" i="29" s="1"/>
  <c r="AJ91" i="29"/>
  <c r="AJ116" i="29"/>
  <c r="AD117" i="29"/>
  <c r="AC117" i="29"/>
  <c r="V117" i="29"/>
  <c r="AJ85" i="29"/>
  <c r="T91" i="29"/>
  <c r="AD91" i="29"/>
  <c r="AC91" i="29"/>
  <c r="V91" i="29"/>
  <c r="T85" i="29"/>
  <c r="AJ83" i="29"/>
  <c r="AD85" i="29"/>
  <c r="AC85" i="29"/>
  <c r="V85" i="29"/>
  <c r="AJ82" i="29"/>
  <c r="AJ78" i="29"/>
  <c r="Y82" i="29"/>
  <c r="AC83" i="29"/>
  <c r="AD83" i="29"/>
  <c r="AD82" i="29"/>
  <c r="AC82" i="29"/>
  <c r="V82" i="29"/>
  <c r="W82" i="29" s="1"/>
  <c r="V83" i="29"/>
  <c r="T83" i="29"/>
  <c r="T78" i="29"/>
  <c r="AJ72" i="29"/>
  <c r="AD78" i="29"/>
  <c r="AC78" i="29"/>
  <c r="V78" i="29"/>
  <c r="AJ70" i="29"/>
  <c r="AD72" i="29"/>
  <c r="AC72" i="29"/>
  <c r="T72" i="29"/>
  <c r="V72" i="29"/>
  <c r="AJ54" i="29"/>
  <c r="T70" i="29"/>
  <c r="Y56" i="29"/>
  <c r="AD70" i="29"/>
  <c r="AC70" i="29"/>
  <c r="V70" i="29"/>
  <c r="AJ14" i="29"/>
  <c r="AC62" i="29"/>
  <c r="AJ63" i="29"/>
  <c r="V63" i="29"/>
  <c r="AC63" i="29"/>
  <c r="AD63" i="29"/>
  <c r="T63" i="29"/>
  <c r="V60" i="29"/>
  <c r="W60" i="29" s="1"/>
  <c r="V53" i="29"/>
  <c r="W53" i="29" s="1"/>
  <c r="T57" i="29"/>
  <c r="Y55" i="29"/>
  <c r="AJ164" i="29"/>
  <c r="V56" i="29"/>
  <c r="W56" i="29" s="1"/>
  <c r="V57" i="29"/>
  <c r="V11" i="29"/>
  <c r="W11" i="29" s="1"/>
  <c r="T54" i="29"/>
  <c r="V127" i="29"/>
  <c r="W127" i="29" s="1"/>
  <c r="Y146" i="29"/>
  <c r="AD146" i="29" s="1"/>
  <c r="Y53" i="29"/>
  <c r="AD123" i="29"/>
  <c r="AJ37" i="29"/>
  <c r="AJ53" i="29"/>
  <c r="AD53" i="29"/>
  <c r="AC53" i="29"/>
  <c r="AD54" i="29"/>
  <c r="AC54" i="29"/>
  <c r="V54" i="29"/>
  <c r="AJ75" i="29"/>
  <c r="Y113" i="29"/>
  <c r="AJ155" i="29"/>
  <c r="V149" i="29"/>
  <c r="W149" i="29" s="1"/>
  <c r="V172" i="29"/>
  <c r="V30" i="29"/>
  <c r="W30" i="29" s="1"/>
  <c r="T31" i="29"/>
  <c r="AA90" i="29"/>
  <c r="AA129" i="29"/>
  <c r="AD129" i="29" s="1"/>
  <c r="Y157" i="29"/>
  <c r="T37" i="29"/>
  <c r="AJ26" i="29"/>
  <c r="AC37" i="29"/>
  <c r="AD37" i="29"/>
  <c r="V37" i="29"/>
  <c r="AC38" i="29"/>
  <c r="Y36" i="29"/>
  <c r="V76" i="29"/>
  <c r="Y111" i="29"/>
  <c r="V121" i="29"/>
  <c r="AA145" i="29"/>
  <c r="AD145" i="29" s="1"/>
  <c r="T139" i="29"/>
  <c r="S87" i="29"/>
  <c r="Y87" i="29" s="1"/>
  <c r="AJ89" i="29"/>
  <c r="Y35" i="29"/>
  <c r="W165" i="29"/>
  <c r="AF87" i="29"/>
  <c r="AJ87" i="29" s="1"/>
  <c r="Y30" i="29"/>
  <c r="V31" i="29"/>
  <c r="AJ61" i="29"/>
  <c r="V67" i="29"/>
  <c r="AA84" i="29"/>
  <c r="AD84" i="29" s="1"/>
  <c r="V123" i="29"/>
  <c r="Y143" i="29"/>
  <c r="T12" i="29"/>
  <c r="Y135" i="29"/>
  <c r="AC135" i="29" s="1"/>
  <c r="Y141" i="29"/>
  <c r="AJ174" i="29"/>
  <c r="T26" i="29"/>
  <c r="AA108" i="29"/>
  <c r="Y168" i="29"/>
  <c r="AJ171" i="29"/>
  <c r="Y11" i="29"/>
  <c r="V42" i="29"/>
  <c r="W42" i="29" s="1"/>
  <c r="Y42" i="29"/>
  <c r="AJ41" i="29"/>
  <c r="AJ66" i="29"/>
  <c r="AA104" i="29"/>
  <c r="AA168" i="29"/>
  <c r="AC168" i="29" s="1"/>
  <c r="R7" i="29"/>
  <c r="R8" i="29" s="1"/>
  <c r="R9" i="29" s="1"/>
  <c r="R10" i="29" s="1"/>
  <c r="R11" i="29" s="1"/>
  <c r="R12" i="29" s="1"/>
  <c r="R13" i="29" s="1"/>
  <c r="R14" i="29" s="1"/>
  <c r="R15" i="29" s="1"/>
  <c r="R16" i="29" s="1"/>
  <c r="R17" i="29" s="1"/>
  <c r="R18" i="29" s="1"/>
  <c r="R19" i="29" s="1"/>
  <c r="R20" i="29" s="1"/>
  <c r="R21" i="29" s="1"/>
  <c r="R22" i="29" s="1"/>
  <c r="R23" i="29" s="1"/>
  <c r="R24" i="29" s="1"/>
  <c r="R25" i="29" s="1"/>
  <c r="R26" i="29" s="1"/>
  <c r="R27" i="29" s="1"/>
  <c r="R28" i="29" s="1"/>
  <c r="R29" i="29" s="1"/>
  <c r="R30" i="29" s="1"/>
  <c r="R31" i="29" s="1"/>
  <c r="R32" i="29" s="1"/>
  <c r="R33" i="29" s="1"/>
  <c r="R34" i="29" s="1"/>
  <c r="R35" i="29" s="1"/>
  <c r="R36" i="29" s="1"/>
  <c r="R37" i="29" s="1"/>
  <c r="R38" i="29" s="1"/>
  <c r="R39" i="29" s="1"/>
  <c r="R40" i="29" s="1"/>
  <c r="R41" i="29" s="1"/>
  <c r="R42" i="29" s="1"/>
  <c r="R43" i="29" s="1"/>
  <c r="R44" i="29" s="1"/>
  <c r="R45" i="29" s="1"/>
  <c r="R46" i="29" s="1"/>
  <c r="R47" i="29" s="1"/>
  <c r="R48" i="29" s="1"/>
  <c r="R49" i="29" s="1"/>
  <c r="R50" i="29" s="1"/>
  <c r="R51" i="29" s="1"/>
  <c r="R52" i="29" s="1"/>
  <c r="R53" i="29" s="1"/>
  <c r="R54" i="29" s="1"/>
  <c r="R55" i="29" s="1"/>
  <c r="R56" i="29" s="1"/>
  <c r="R57" i="29" s="1"/>
  <c r="AJ39" i="29"/>
  <c r="AJ108" i="29"/>
  <c r="W125" i="29"/>
  <c r="AJ134" i="29"/>
  <c r="AJ141" i="29"/>
  <c r="T156" i="29"/>
  <c r="AJ168" i="29"/>
  <c r="AD26" i="29"/>
  <c r="AC26" i="29"/>
  <c r="V26" i="29"/>
  <c r="V34" i="29"/>
  <c r="T17" i="29"/>
  <c r="W35" i="29"/>
  <c r="Y163" i="29"/>
  <c r="AJ166" i="29"/>
  <c r="W177" i="29"/>
  <c r="AC49" i="29"/>
  <c r="AJ58" i="29"/>
  <c r="AJ148" i="29"/>
  <c r="AJ60" i="29"/>
  <c r="AA86" i="29"/>
  <c r="AJ129" i="29"/>
  <c r="W140" i="29"/>
  <c r="V39" i="29"/>
  <c r="AD38" i="29"/>
  <c r="V28" i="29"/>
  <c r="AA27" i="29"/>
  <c r="W52" i="29"/>
  <c r="AJ76" i="29"/>
  <c r="AD130" i="29"/>
  <c r="AJ11" i="29"/>
  <c r="AA35" i="29"/>
  <c r="AD35" i="29" s="1"/>
  <c r="AA24" i="29"/>
  <c r="AC24" i="29" s="1"/>
  <c r="Y27" i="29"/>
  <c r="W129" i="29"/>
  <c r="Y152" i="29"/>
  <c r="AJ176" i="29"/>
  <c r="AA25" i="29"/>
  <c r="V61" i="29"/>
  <c r="W61" i="29" s="1"/>
  <c r="AJ99" i="29"/>
  <c r="W102" i="29"/>
  <c r="AA110" i="29"/>
  <c r="Y129" i="29"/>
  <c r="AA148" i="29"/>
  <c r="AD148" i="29" s="1"/>
  <c r="AA162" i="29"/>
  <c r="V163" i="29"/>
  <c r="W163" i="29" s="1"/>
  <c r="B14" i="29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AD11" i="29"/>
  <c r="AC11" i="29"/>
  <c r="V12" i="29"/>
  <c r="T65" i="29"/>
  <c r="W65" i="29" s="1"/>
  <c r="AA73" i="29"/>
  <c r="T74" i="29"/>
  <c r="W74" i="29" s="1"/>
  <c r="W90" i="29"/>
  <c r="V97" i="29"/>
  <c r="AJ101" i="29"/>
  <c r="AD127" i="29"/>
  <c r="AA134" i="29"/>
  <c r="AJ149" i="29"/>
  <c r="Y47" i="29"/>
  <c r="AA69" i="29"/>
  <c r="T75" i="29"/>
  <c r="W75" i="29" s="1"/>
  <c r="Y96" i="29"/>
  <c r="T98" i="29"/>
  <c r="AJ119" i="29"/>
  <c r="Y166" i="29"/>
  <c r="T172" i="29"/>
  <c r="T22" i="29"/>
  <c r="AJ13" i="29"/>
  <c r="V43" i="29"/>
  <c r="V58" i="29"/>
  <c r="Y59" i="29"/>
  <c r="W6" i="29"/>
  <c r="X6" i="29" s="1"/>
  <c r="AA21" i="29"/>
  <c r="AD21" i="29" s="1"/>
  <c r="AJ29" i="29"/>
  <c r="AJ35" i="29"/>
  <c r="AJ36" i="29"/>
  <c r="AC43" i="29"/>
  <c r="AA46" i="29"/>
  <c r="V62" i="29"/>
  <c r="Y77" i="29"/>
  <c r="Y95" i="29"/>
  <c r="AC95" i="29" s="1"/>
  <c r="AC98" i="29"/>
  <c r="AJ113" i="29"/>
  <c r="W115" i="29"/>
  <c r="T124" i="29"/>
  <c r="Y125" i="29"/>
  <c r="T126" i="29"/>
  <c r="AJ127" i="29"/>
  <c r="AJ135" i="29"/>
  <c r="AJ140" i="29"/>
  <c r="AJ145" i="29"/>
  <c r="V159" i="29"/>
  <c r="AJ167" i="29"/>
  <c r="T45" i="29"/>
  <c r="W45" i="29" s="1"/>
  <c r="Y19" i="29"/>
  <c r="AA74" i="29"/>
  <c r="AC74" i="29" s="1"/>
  <c r="AA6" i="29"/>
  <c r="AJ21" i="29"/>
  <c r="AJ46" i="29"/>
  <c r="AJ68" i="29"/>
  <c r="AJ74" i="29"/>
  <c r="T86" i="29"/>
  <c r="W86" i="29" s="1"/>
  <c r="AJ96" i="29"/>
  <c r="T103" i="29"/>
  <c r="Y115" i="29"/>
  <c r="T155" i="29"/>
  <c r="AC156" i="29"/>
  <c r="AJ22" i="29"/>
  <c r="AA16" i="29"/>
  <c r="AJ20" i="29"/>
  <c r="AJ43" i="29"/>
  <c r="AJ67" i="29"/>
  <c r="AJ77" i="29"/>
  <c r="W100" i="29"/>
  <c r="W113" i="29"/>
  <c r="V118" i="29"/>
  <c r="T119" i="29"/>
  <c r="T148" i="29"/>
  <c r="W148" i="29" s="1"/>
  <c r="AJ157" i="29"/>
  <c r="AJ33" i="29"/>
  <c r="AA65" i="29"/>
  <c r="AJ7" i="29"/>
  <c r="AK7" i="29" s="1"/>
  <c r="W33" i="29"/>
  <c r="AJ94" i="29"/>
  <c r="AJ156" i="29"/>
  <c r="AC66" i="29"/>
  <c r="AD66" i="29"/>
  <c r="AD156" i="29"/>
  <c r="Y144" i="29"/>
  <c r="AA165" i="29"/>
  <c r="AA177" i="29"/>
  <c r="Y6" i="29"/>
  <c r="AJ24" i="29"/>
  <c r="W27" i="29"/>
  <c r="V38" i="29"/>
  <c r="AJ45" i="29"/>
  <c r="V47" i="29"/>
  <c r="W47" i="29" s="1"/>
  <c r="AD62" i="29"/>
  <c r="AJ69" i="29"/>
  <c r="AA77" i="29"/>
  <c r="Y90" i="29"/>
  <c r="AJ95" i="29"/>
  <c r="AD98" i="29"/>
  <c r="AA112" i="29"/>
  <c r="AJ114" i="29"/>
  <c r="AA115" i="29"/>
  <c r="AJ121" i="29"/>
  <c r="AJ122" i="29"/>
  <c r="AJ124" i="29"/>
  <c r="AA125" i="29"/>
  <c r="V135" i="29"/>
  <c r="W135" i="29" s="1"/>
  <c r="V141" i="29"/>
  <c r="W141" i="29" s="1"/>
  <c r="W143" i="29"/>
  <c r="AA144" i="29"/>
  <c r="V146" i="29"/>
  <c r="W146" i="29" s="1"/>
  <c r="T147" i="29"/>
  <c r="Y149" i="29"/>
  <c r="AD149" i="29" s="1"/>
  <c r="T150" i="29"/>
  <c r="W152" i="29"/>
  <c r="T153" i="29"/>
  <c r="V161" i="29"/>
  <c r="T169" i="29"/>
  <c r="AA171" i="29"/>
  <c r="AC171" i="29" s="1"/>
  <c r="AJ175" i="29"/>
  <c r="T178" i="29"/>
  <c r="W105" i="29"/>
  <c r="AJ107" i="29"/>
  <c r="AJ123" i="29"/>
  <c r="T130" i="29"/>
  <c r="T132" i="29"/>
  <c r="V153" i="29"/>
  <c r="T164" i="29"/>
  <c r="AJ169" i="29"/>
  <c r="V173" i="29"/>
  <c r="T29" i="29"/>
  <c r="AJ34" i="29"/>
  <c r="T8" i="29"/>
  <c r="T14" i="29"/>
  <c r="V41" i="29"/>
  <c r="W41" i="29" s="1"/>
  <c r="AJ88" i="29"/>
  <c r="AJ111" i="29"/>
  <c r="AA113" i="29"/>
  <c r="AA143" i="29"/>
  <c r="AJ144" i="29"/>
  <c r="Y7" i="29"/>
  <c r="AD7" i="29" s="1"/>
  <c r="AE7" i="29" s="1"/>
  <c r="V9" i="29"/>
  <c r="V15" i="29"/>
  <c r="T18" i="29"/>
  <c r="T25" i="29"/>
  <c r="W25" i="29" s="1"/>
  <c r="AJ27" i="29"/>
  <c r="AJ38" i="29"/>
  <c r="Y41" i="29"/>
  <c r="AD49" i="29"/>
  <c r="V51" i="29"/>
  <c r="Y52" i="29"/>
  <c r="V66" i="29"/>
  <c r="AA75" i="29"/>
  <c r="AD75" i="29" s="1"/>
  <c r="W77" i="29"/>
  <c r="T93" i="29"/>
  <c r="T94" i="29"/>
  <c r="W94" i="29" s="1"/>
  <c r="Y99" i="29"/>
  <c r="Y100" i="29"/>
  <c r="Y102" i="29"/>
  <c r="Y105" i="29"/>
  <c r="V114" i="29"/>
  <c r="W114" i="29" s="1"/>
  <c r="AD119" i="29"/>
  <c r="T144" i="29"/>
  <c r="W144" i="29" s="1"/>
  <c r="AJ146" i="29"/>
  <c r="AJ162" i="29"/>
  <c r="V164" i="29"/>
  <c r="V174" i="29"/>
  <c r="W174" i="29" s="1"/>
  <c r="T175" i="29"/>
  <c r="AA32" i="29"/>
  <c r="V49" i="29"/>
  <c r="AJ84" i="29"/>
  <c r="V119" i="29"/>
  <c r="Y120" i="29"/>
  <c r="T123" i="29"/>
  <c r="Y33" i="29"/>
  <c r="AA45" i="29"/>
  <c r="AD45" i="29" s="1"/>
  <c r="W46" i="29"/>
  <c r="AJ49" i="29"/>
  <c r="AA52" i="29"/>
  <c r="AJ80" i="29"/>
  <c r="AA100" i="29"/>
  <c r="AA102" i="29"/>
  <c r="AA105" i="29"/>
  <c r="Y114" i="29"/>
  <c r="AD114" i="29" s="1"/>
  <c r="Y122" i="29"/>
  <c r="Y140" i="29"/>
  <c r="AJ152" i="29"/>
  <c r="AD155" i="29"/>
  <c r="V156" i="29"/>
  <c r="Y174" i="29"/>
  <c r="AC174" i="29" s="1"/>
  <c r="V59" i="29"/>
  <c r="W59" i="29" s="1"/>
  <c r="V7" i="29"/>
  <c r="W7" i="29" s="1"/>
  <c r="AA13" i="29"/>
  <c r="AD13" i="29" s="1"/>
  <c r="Y92" i="29"/>
  <c r="V98" i="29"/>
  <c r="AJ8" i="29"/>
  <c r="AJ10" i="29"/>
  <c r="V23" i="29"/>
  <c r="AA33" i="29"/>
  <c r="Y46" i="29"/>
  <c r="AJ48" i="29"/>
  <c r="Y60" i="29"/>
  <c r="T64" i="29"/>
  <c r="AA71" i="29"/>
  <c r="T84" i="29"/>
  <c r="W84" i="29" s="1"/>
  <c r="V93" i="29"/>
  <c r="AA94" i="29"/>
  <c r="AD94" i="29" s="1"/>
  <c r="V95" i="29"/>
  <c r="W95" i="29" s="1"/>
  <c r="T106" i="29"/>
  <c r="Y108" i="29"/>
  <c r="Y110" i="29"/>
  <c r="Y127" i="29"/>
  <c r="AJ130" i="29"/>
  <c r="AA140" i="29"/>
  <c r="T161" i="29"/>
  <c r="Y165" i="29"/>
  <c r="W168" i="29"/>
  <c r="Y177" i="29"/>
  <c r="AA17" i="29"/>
  <c r="AC17" i="29" s="1"/>
  <c r="V17" i="29"/>
  <c r="AD8" i="29"/>
  <c r="AC8" i="29"/>
  <c r="Y10" i="29"/>
  <c r="T10" i="29"/>
  <c r="AA20" i="29"/>
  <c r="V20" i="29"/>
  <c r="Y28" i="29"/>
  <c r="T28" i="29"/>
  <c r="AA14" i="29"/>
  <c r="V14" i="29"/>
  <c r="Y15" i="29"/>
  <c r="T15" i="29"/>
  <c r="AC36" i="29"/>
  <c r="AD36" i="29"/>
  <c r="T20" i="29"/>
  <c r="T21" i="29"/>
  <c r="W21" i="29" s="1"/>
  <c r="V36" i="29"/>
  <c r="W36" i="29" s="1"/>
  <c r="Y39" i="29"/>
  <c r="T39" i="29"/>
  <c r="AJ16" i="29"/>
  <c r="AJ23" i="29"/>
  <c r="V29" i="29"/>
  <c r="AA50" i="29"/>
  <c r="V18" i="29"/>
  <c r="AA18" i="29"/>
  <c r="T40" i="29"/>
  <c r="Y40" i="29"/>
  <c r="Y48" i="29"/>
  <c r="T48" i="29"/>
  <c r="T50" i="29"/>
  <c r="W50" i="29" s="1"/>
  <c r="Y50" i="29"/>
  <c r="AD23" i="29"/>
  <c r="AC23" i="29"/>
  <c r="V44" i="29"/>
  <c r="AA44" i="29"/>
  <c r="T58" i="29"/>
  <c r="Y58" i="29"/>
  <c r="AD51" i="29"/>
  <c r="AC51" i="29"/>
  <c r="AA89" i="29"/>
  <c r="V89" i="29"/>
  <c r="W89" i="29" s="1"/>
  <c r="T66" i="29"/>
  <c r="Y66" i="29"/>
  <c r="V87" i="29"/>
  <c r="T88" i="29"/>
  <c r="W88" i="29" s="1"/>
  <c r="Y88" i="29"/>
  <c r="T69" i="29"/>
  <c r="W69" i="29" s="1"/>
  <c r="Y69" i="29"/>
  <c r="T76" i="29"/>
  <c r="Y76" i="29"/>
  <c r="AA10" i="29"/>
  <c r="V10" i="29"/>
  <c r="AJ17" i="29"/>
  <c r="AA55" i="29"/>
  <c r="V55" i="29"/>
  <c r="W55" i="29" s="1"/>
  <c r="V64" i="29"/>
  <c r="AA64" i="29"/>
  <c r="T80" i="29"/>
  <c r="Y80" i="29"/>
  <c r="V81" i="29"/>
  <c r="W81" i="29" s="1"/>
  <c r="AA81" i="29"/>
  <c r="T97" i="29"/>
  <c r="Y97" i="29"/>
  <c r="T13" i="29"/>
  <c r="W13" i="29" s="1"/>
  <c r="T16" i="29"/>
  <c r="W16" i="29" s="1"/>
  <c r="Y16" i="29"/>
  <c r="V19" i="29"/>
  <c r="W19" i="29" s="1"/>
  <c r="T67" i="29"/>
  <c r="Y67" i="29"/>
  <c r="V80" i="29"/>
  <c r="AA80" i="29"/>
  <c r="AA96" i="29"/>
  <c r="V96" i="29"/>
  <c r="W96" i="29" s="1"/>
  <c r="V8" i="29"/>
  <c r="T9" i="29"/>
  <c r="Y9" i="29"/>
  <c r="AA22" i="29"/>
  <c r="AD22" i="29" s="1"/>
  <c r="V22" i="29"/>
  <c r="T23" i="29"/>
  <c r="AD29" i="29"/>
  <c r="AC29" i="29"/>
  <c r="T44" i="29"/>
  <c r="Y73" i="29"/>
  <c r="T73" i="29"/>
  <c r="W73" i="29" s="1"/>
  <c r="Y68" i="29"/>
  <c r="AD76" i="29"/>
  <c r="AA103" i="29"/>
  <c r="V103" i="29"/>
  <c r="Y109" i="29"/>
  <c r="T109" i="29"/>
  <c r="W109" i="29" s="1"/>
  <c r="Y118" i="29"/>
  <c r="T118" i="29"/>
  <c r="AA147" i="29"/>
  <c r="V147" i="29"/>
  <c r="Y34" i="29"/>
  <c r="T34" i="29"/>
  <c r="AD60" i="29"/>
  <c r="AC60" i="29"/>
  <c r="AD61" i="29"/>
  <c r="AC61" i="29"/>
  <c r="AJ62" i="29"/>
  <c r="Y101" i="29"/>
  <c r="T101" i="29"/>
  <c r="V132" i="29"/>
  <c r="AA132" i="29"/>
  <c r="AC48" i="29"/>
  <c r="AD48" i="29"/>
  <c r="T71" i="29"/>
  <c r="W71" i="29" s="1"/>
  <c r="Y71" i="29"/>
  <c r="Y79" i="29"/>
  <c r="T79" i="29"/>
  <c r="V101" i="29"/>
  <c r="AA101" i="29"/>
  <c r="Y121" i="29"/>
  <c r="T121" i="29"/>
  <c r="AA139" i="29"/>
  <c r="V139" i="29"/>
  <c r="T24" i="29"/>
  <c r="W24" i="29" s="1"/>
  <c r="T32" i="29"/>
  <c r="W32" i="29" s="1"/>
  <c r="T38" i="29"/>
  <c r="AC41" i="29"/>
  <c r="T43" i="29"/>
  <c r="V48" i="29"/>
  <c r="T49" i="29"/>
  <c r="T62" i="29"/>
  <c r="AD93" i="29"/>
  <c r="AC93" i="29"/>
  <c r="AA157" i="29"/>
  <c r="V157" i="29"/>
  <c r="W157" i="29" s="1"/>
  <c r="AJ51" i="29"/>
  <c r="AJ81" i="29"/>
  <c r="W108" i="29"/>
  <c r="W110" i="29"/>
  <c r="Y167" i="29"/>
  <c r="T167" i="29"/>
  <c r="W167" i="29" s="1"/>
  <c r="AA158" i="29"/>
  <c r="V158" i="29"/>
  <c r="T159" i="29"/>
  <c r="Y159" i="29"/>
  <c r="V142" i="29"/>
  <c r="Y61" i="29"/>
  <c r="V99" i="29"/>
  <c r="W99" i="29" s="1"/>
  <c r="AA99" i="29"/>
  <c r="Y107" i="29"/>
  <c r="T107" i="29"/>
  <c r="W107" i="29" s="1"/>
  <c r="AA111" i="29"/>
  <c r="V111" i="29"/>
  <c r="W111" i="29" s="1"/>
  <c r="AA124" i="29"/>
  <c r="V124" i="29"/>
  <c r="T131" i="29"/>
  <c r="AD164" i="29"/>
  <c r="AC164" i="29"/>
  <c r="V176" i="29"/>
  <c r="AA176" i="29"/>
  <c r="T51" i="29"/>
  <c r="V92" i="29"/>
  <c r="W92" i="29" s="1"/>
  <c r="Y104" i="29"/>
  <c r="T104" i="29"/>
  <c r="W104" i="29" s="1"/>
  <c r="AA109" i="29"/>
  <c r="Y134" i="29"/>
  <c r="T134" i="29"/>
  <c r="W134" i="29" s="1"/>
  <c r="AA150" i="29"/>
  <c r="V150" i="29"/>
  <c r="V40" i="29"/>
  <c r="V68" i="29"/>
  <c r="W68" i="29" s="1"/>
  <c r="V79" i="29"/>
  <c r="AA88" i="29"/>
  <c r="AA107" i="29"/>
  <c r="T112" i="29"/>
  <c r="W112" i="29" s="1"/>
  <c r="W120" i="29"/>
  <c r="V122" i="29"/>
  <c r="W122" i="29" s="1"/>
  <c r="AA122" i="29"/>
  <c r="Y173" i="29"/>
  <c r="T173" i="29"/>
  <c r="AA120" i="29"/>
  <c r="AD141" i="29"/>
  <c r="AC141" i="29"/>
  <c r="AC169" i="29"/>
  <c r="AD169" i="29"/>
  <c r="Y176" i="29"/>
  <c r="T176" i="29"/>
  <c r="AA178" i="29"/>
  <c r="V178" i="29"/>
  <c r="Y171" i="29"/>
  <c r="T171" i="29"/>
  <c r="W171" i="29" s="1"/>
  <c r="Y81" i="29"/>
  <c r="Y89" i="29"/>
  <c r="AJ93" i="29"/>
  <c r="AJ98" i="29"/>
  <c r="AC130" i="29"/>
  <c r="V131" i="29"/>
  <c r="AA131" i="29"/>
  <c r="AA152" i="29"/>
  <c r="W162" i="29"/>
  <c r="AA166" i="29"/>
  <c r="V166" i="29"/>
  <c r="W166" i="29" s="1"/>
  <c r="V169" i="29"/>
  <c r="V106" i="29"/>
  <c r="V130" i="29"/>
  <c r="V155" i="29"/>
  <c r="T158" i="29"/>
  <c r="AJ159" i="29"/>
  <c r="Y162" i="29"/>
  <c r="AC175" i="29"/>
  <c r="AD175" i="29"/>
  <c r="V175" i="29"/>
  <c r="V126" i="29"/>
  <c r="T142" i="29"/>
  <c r="T145" i="29"/>
  <c r="W145" i="29" s="1"/>
  <c r="AA167" i="29"/>
  <c r="M55" i="26"/>
  <c r="O55" i="26"/>
  <c r="M54" i="26"/>
  <c r="O54" i="26"/>
  <c r="P54" i="26"/>
  <c r="P55" i="26" l="1"/>
  <c r="AC198" i="29"/>
  <c r="W44" i="29"/>
  <c r="W183" i="29"/>
  <c r="AC129" i="29"/>
  <c r="W180" i="29"/>
  <c r="W160" i="29"/>
  <c r="AC146" i="29"/>
  <c r="AD168" i="29"/>
  <c r="W169" i="29"/>
  <c r="W118" i="29"/>
  <c r="W67" i="29"/>
  <c r="AD171" i="29"/>
  <c r="W22" i="29"/>
  <c r="W181" i="29"/>
  <c r="W186" i="29"/>
  <c r="W190" i="29"/>
  <c r="AD135" i="29"/>
  <c r="W182" i="29"/>
  <c r="W191" i="29"/>
  <c r="W195" i="29"/>
  <c r="W184" i="29"/>
  <c r="AC148" i="29"/>
  <c r="W189" i="29"/>
  <c r="W58" i="29"/>
  <c r="W179" i="29"/>
  <c r="AC157" i="29"/>
  <c r="W123" i="29"/>
  <c r="W192" i="29"/>
  <c r="W188" i="29"/>
  <c r="AD196" i="29"/>
  <c r="AC196" i="29"/>
  <c r="AC152" i="29"/>
  <c r="W62" i="29"/>
  <c r="W139" i="29"/>
  <c r="W159" i="29"/>
  <c r="W76" i="29"/>
  <c r="W154" i="29"/>
  <c r="W193" i="29"/>
  <c r="W170" i="29"/>
  <c r="T87" i="29"/>
  <c r="W87" i="29" s="1"/>
  <c r="W126" i="29"/>
  <c r="W98" i="29"/>
  <c r="W197" i="29"/>
  <c r="AD178" i="29"/>
  <c r="AC178" i="29"/>
  <c r="W130" i="29"/>
  <c r="W138" i="29"/>
  <c r="W39" i="29"/>
  <c r="W151" i="29"/>
  <c r="X7" i="29"/>
  <c r="AD111" i="29"/>
  <c r="AD174" i="29"/>
  <c r="W137" i="29"/>
  <c r="W164" i="29"/>
  <c r="W121" i="29"/>
  <c r="AC21" i="29"/>
  <c r="AC116" i="29"/>
  <c r="W117" i="29"/>
  <c r="W128" i="29"/>
  <c r="AC7" i="29"/>
  <c r="W8" i="29"/>
  <c r="W103" i="29"/>
  <c r="AC144" i="29"/>
  <c r="W133" i="29"/>
  <c r="W51" i="29"/>
  <c r="W124" i="29"/>
  <c r="AC84" i="29"/>
  <c r="W132" i="29"/>
  <c r="W178" i="29"/>
  <c r="W85" i="29"/>
  <c r="W156" i="29"/>
  <c r="AD144" i="29"/>
  <c r="AC149" i="29"/>
  <c r="AC108" i="29"/>
  <c r="AC75" i="29"/>
  <c r="W43" i="29"/>
  <c r="W9" i="29"/>
  <c r="W161" i="29"/>
  <c r="W91" i="29"/>
  <c r="AD108" i="29"/>
  <c r="W147" i="29"/>
  <c r="AC145" i="29"/>
  <c r="W175" i="29"/>
  <c r="W34" i="29"/>
  <c r="AC122" i="29"/>
  <c r="AD95" i="29"/>
  <c r="W155" i="29"/>
  <c r="W150" i="29"/>
  <c r="AD74" i="29"/>
  <c r="W97" i="29"/>
  <c r="AC45" i="29"/>
  <c r="W12" i="29"/>
  <c r="AD27" i="29"/>
  <c r="W83" i="29"/>
  <c r="W78" i="29"/>
  <c r="W14" i="29"/>
  <c r="W70" i="29"/>
  <c r="W173" i="29"/>
  <c r="W38" i="29"/>
  <c r="AC114" i="29"/>
  <c r="W172" i="29"/>
  <c r="AD24" i="29"/>
  <c r="W57" i="29"/>
  <c r="AC94" i="29"/>
  <c r="W106" i="29"/>
  <c r="AC27" i="29"/>
  <c r="W28" i="29"/>
  <c r="W17" i="29"/>
  <c r="W54" i="29"/>
  <c r="W72" i="29"/>
  <c r="R58" i="29"/>
  <c r="R59" i="29" s="1"/>
  <c r="R60" i="29" s="1"/>
  <c r="R61" i="29" s="1"/>
  <c r="R62" i="29" s="1"/>
  <c r="R63" i="29" s="1"/>
  <c r="R64" i="29" s="1"/>
  <c r="W49" i="29"/>
  <c r="W63" i="29"/>
  <c r="AK8" i="29"/>
  <c r="AK9" i="29" s="1"/>
  <c r="AK10" i="29" s="1"/>
  <c r="AK11" i="29" s="1"/>
  <c r="AK12" i="29" s="1"/>
  <c r="AK13" i="29" s="1"/>
  <c r="AK14" i="29" s="1"/>
  <c r="AK15" i="29" s="1"/>
  <c r="AK16" i="29" s="1"/>
  <c r="AK17" i="29" s="1"/>
  <c r="AK18" i="29" s="1"/>
  <c r="AK19" i="29" s="1"/>
  <c r="AK20" i="29" s="1"/>
  <c r="AK21" i="29" s="1"/>
  <c r="AK22" i="29" s="1"/>
  <c r="AK23" i="29" s="1"/>
  <c r="AK24" i="29" s="1"/>
  <c r="AK25" i="29" s="1"/>
  <c r="AK26" i="29" s="1"/>
  <c r="AK27" i="29" s="1"/>
  <c r="AK28" i="29" s="1"/>
  <c r="AK29" i="29" s="1"/>
  <c r="AK30" i="29" s="1"/>
  <c r="AK31" i="29" s="1"/>
  <c r="AK32" i="29" s="1"/>
  <c r="AK33" i="29" s="1"/>
  <c r="AK34" i="29" s="1"/>
  <c r="AK35" i="29" s="1"/>
  <c r="AK36" i="29" s="1"/>
  <c r="AK37" i="29" s="1"/>
  <c r="AK38" i="29" s="1"/>
  <c r="AK39" i="29" s="1"/>
  <c r="AK40" i="29" s="1"/>
  <c r="AK41" i="29" s="1"/>
  <c r="AK42" i="29" s="1"/>
  <c r="AK43" i="29" s="1"/>
  <c r="AK44" i="29" s="1"/>
  <c r="AK45" i="29" s="1"/>
  <c r="AK46" i="29" s="1"/>
  <c r="AK47" i="29" s="1"/>
  <c r="AK48" i="29" s="1"/>
  <c r="AK49" i="29" s="1"/>
  <c r="AK50" i="29" s="1"/>
  <c r="AK51" i="29" s="1"/>
  <c r="AK52" i="29" s="1"/>
  <c r="AK53" i="29" s="1"/>
  <c r="AK54" i="29" s="1"/>
  <c r="AK55" i="29" s="1"/>
  <c r="AK56" i="29" s="1"/>
  <c r="AK57" i="29" s="1"/>
  <c r="AK58" i="29" s="1"/>
  <c r="AK59" i="29" s="1"/>
  <c r="AK60" i="29" s="1"/>
  <c r="AK61" i="29" s="1"/>
  <c r="AK62" i="29" s="1"/>
  <c r="AK63" i="29" s="1"/>
  <c r="AK64" i="29" s="1"/>
  <c r="W18" i="29"/>
  <c r="W31" i="29"/>
  <c r="AD17" i="29"/>
  <c r="W37" i="29"/>
  <c r="B26" i="29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W23" i="29"/>
  <c r="AE8" i="29"/>
  <c r="AE9" i="29" s="1"/>
  <c r="W93" i="29"/>
  <c r="AC46" i="29"/>
  <c r="W29" i="29"/>
  <c r="AC22" i="29"/>
  <c r="W26" i="29"/>
  <c r="W119" i="29"/>
  <c r="AC35" i="29"/>
  <c r="AD46" i="29"/>
  <c r="W101" i="29"/>
  <c r="W64" i="29"/>
  <c r="W66" i="29"/>
  <c r="AC13" i="29"/>
  <c r="W153" i="29"/>
  <c r="AC134" i="29"/>
  <c r="AD134" i="29"/>
  <c r="W15" i="29"/>
  <c r="W80" i="29"/>
  <c r="W20" i="29"/>
  <c r="AD77" i="29"/>
  <c r="AC77" i="29"/>
  <c r="AD140" i="29"/>
  <c r="AC140" i="29"/>
  <c r="AC111" i="29"/>
  <c r="AD33" i="29"/>
  <c r="AC33" i="29"/>
  <c r="AC113" i="29"/>
  <c r="AD113" i="29"/>
  <c r="AC99" i="29"/>
  <c r="AD99" i="29"/>
  <c r="AD167" i="29"/>
  <c r="AC167" i="29"/>
  <c r="AC124" i="29"/>
  <c r="AD124" i="29"/>
  <c r="AC14" i="29"/>
  <c r="AD14" i="29"/>
  <c r="W131" i="29"/>
  <c r="AD152" i="29"/>
  <c r="AD16" i="29"/>
  <c r="AC16" i="29"/>
  <c r="AD58" i="29"/>
  <c r="AC58" i="29"/>
  <c r="AC34" i="29"/>
  <c r="AD34" i="29"/>
  <c r="AD88" i="29"/>
  <c r="AC88" i="29"/>
  <c r="AD121" i="29"/>
  <c r="AC121" i="29"/>
  <c r="W40" i="29"/>
  <c r="W158" i="29"/>
  <c r="AD87" i="29"/>
  <c r="AC87" i="29"/>
  <c r="AD157" i="29"/>
  <c r="W176" i="29"/>
  <c r="AD81" i="29"/>
  <c r="AC81" i="29"/>
  <c r="AD176" i="29"/>
  <c r="AC176" i="29"/>
  <c r="AD122" i="29"/>
  <c r="AD80" i="29"/>
  <c r="AC80" i="29"/>
  <c r="AD162" i="29"/>
  <c r="AC162" i="29"/>
  <c r="AC166" i="29"/>
  <c r="AD166" i="29"/>
  <c r="AC107" i="29"/>
  <c r="AD107" i="29"/>
  <c r="AC101" i="29"/>
  <c r="AD101" i="29"/>
  <c r="AD67" i="29"/>
  <c r="AC67" i="29"/>
  <c r="AD89" i="29"/>
  <c r="AC89" i="29"/>
  <c r="W48" i="29"/>
  <c r="AC20" i="29"/>
  <c r="AD20" i="29"/>
  <c r="W10" i="29"/>
  <c r="W142" i="29"/>
  <c r="AD68" i="29"/>
  <c r="AC68" i="29"/>
  <c r="AD159" i="29"/>
  <c r="AC159" i="29"/>
  <c r="W79" i="29"/>
  <c r="AC96" i="29"/>
  <c r="AD96" i="29"/>
  <c r="AD69" i="29"/>
  <c r="AC69" i="29"/>
  <c r="AD39" i="29"/>
  <c r="AC39" i="29"/>
  <c r="AC10" i="29"/>
  <c r="AD10" i="29"/>
  <c r="X8" i="29" l="1"/>
  <c r="X9" i="29" s="1"/>
  <c r="X10" i="29" s="1"/>
  <c r="X11" i="29" s="1"/>
  <c r="X12" i="29" s="1"/>
  <c r="X13" i="29" s="1"/>
  <c r="X14" i="29" s="1"/>
  <c r="X15" i="29" s="1"/>
  <c r="X16" i="29" s="1"/>
  <c r="X17" i="29" s="1"/>
  <c r="X18" i="29" s="1"/>
  <c r="X19" i="29" s="1"/>
  <c r="X20" i="29" s="1"/>
  <c r="X21" i="29" s="1"/>
  <c r="X22" i="29" s="1"/>
  <c r="X23" i="29" s="1"/>
  <c r="X24" i="29" s="1"/>
  <c r="X25" i="29" s="1"/>
  <c r="X26" i="29" s="1"/>
  <c r="X27" i="29" s="1"/>
  <c r="X28" i="29" s="1"/>
  <c r="X29" i="29" s="1"/>
  <c r="X30" i="29" s="1"/>
  <c r="X31" i="29" s="1"/>
  <c r="X32" i="29" s="1"/>
  <c r="X33" i="29" s="1"/>
  <c r="X34" i="29" s="1"/>
  <c r="X35" i="29" s="1"/>
  <c r="X36" i="29" s="1"/>
  <c r="X37" i="29" s="1"/>
  <c r="X38" i="29" s="1"/>
  <c r="X39" i="29" s="1"/>
  <c r="X40" i="29" s="1"/>
  <c r="X41" i="29" s="1"/>
  <c r="X42" i="29" s="1"/>
  <c r="X43" i="29" s="1"/>
  <c r="X44" i="29" s="1"/>
  <c r="X45" i="29" s="1"/>
  <c r="X46" i="29" s="1"/>
  <c r="X47" i="29" s="1"/>
  <c r="X48" i="29" s="1"/>
  <c r="X49" i="29" s="1"/>
  <c r="X50" i="29" s="1"/>
  <c r="X51" i="29" s="1"/>
  <c r="X52" i="29" s="1"/>
  <c r="X53" i="29" s="1"/>
  <c r="X54" i="29" s="1"/>
  <c r="X55" i="29" s="1"/>
  <c r="X56" i="29" s="1"/>
  <c r="X57" i="29" s="1"/>
  <c r="X58" i="29" s="1"/>
  <c r="X59" i="29" s="1"/>
  <c r="X60" i="29" s="1"/>
  <c r="X61" i="29" s="1"/>
  <c r="X62" i="29" s="1"/>
  <c r="X63" i="29" s="1"/>
  <c r="X64" i="29" s="1"/>
  <c r="AE10" i="29"/>
  <c r="AE11" i="29" s="1"/>
  <c r="AE12" i="29" s="1"/>
  <c r="AE13" i="29" s="1"/>
  <c r="AE14" i="29" s="1"/>
  <c r="AE15" i="29" s="1"/>
  <c r="AE16" i="29" s="1"/>
  <c r="AE17" i="29" s="1"/>
  <c r="AE18" i="29" s="1"/>
  <c r="AE19" i="29" s="1"/>
  <c r="AE20" i="29" s="1"/>
  <c r="AE21" i="29" s="1"/>
  <c r="AE22" i="29" s="1"/>
  <c r="AE23" i="29" s="1"/>
  <c r="AE24" i="29" s="1"/>
  <c r="AE25" i="29" s="1"/>
  <c r="AE26" i="29" s="1"/>
  <c r="AE27" i="29" s="1"/>
  <c r="AE28" i="29" s="1"/>
  <c r="AE29" i="29" s="1"/>
  <c r="AE30" i="29" s="1"/>
  <c r="AE31" i="29" s="1"/>
  <c r="AE32" i="29" s="1"/>
  <c r="AE33" i="29" s="1"/>
  <c r="AE34" i="29" s="1"/>
  <c r="AE35" i="29" s="1"/>
  <c r="AE36" i="29" s="1"/>
  <c r="AE37" i="29" s="1"/>
  <c r="AE38" i="29" s="1"/>
  <c r="AE39" i="29" s="1"/>
  <c r="AE40" i="29" s="1"/>
  <c r="AE41" i="29" s="1"/>
  <c r="AE42" i="29" s="1"/>
  <c r="AE43" i="29" s="1"/>
  <c r="AE44" i="29" s="1"/>
  <c r="AE45" i="29" s="1"/>
  <c r="AE46" i="29" s="1"/>
  <c r="AE47" i="29" s="1"/>
  <c r="AE48" i="29" s="1"/>
  <c r="AE49" i="29" s="1"/>
  <c r="AE50" i="29" s="1"/>
  <c r="AE51" i="29" s="1"/>
  <c r="AE52" i="29" s="1"/>
  <c r="AE53" i="29" s="1"/>
  <c r="AE54" i="29" s="1"/>
  <c r="AE55" i="29" s="1"/>
  <c r="AE56" i="29" s="1"/>
  <c r="AE57" i="29" s="1"/>
  <c r="AE58" i="29" s="1"/>
  <c r="AE59" i="29" s="1"/>
  <c r="AE60" i="29" s="1"/>
  <c r="AE61" i="29" s="1"/>
  <c r="AE62" i="29" s="1"/>
  <c r="AE63" i="29" s="1"/>
  <c r="AE64" i="29" s="1"/>
  <c r="B51" i="29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l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M53" i="26"/>
  <c r="O53" i="26"/>
  <c r="P53" i="26" s="1"/>
  <c r="O52" i="26"/>
  <c r="M52" i="26"/>
  <c r="O51" i="26"/>
  <c r="M51" i="26"/>
  <c r="P52" i="26" l="1"/>
  <c r="P51" i="26"/>
  <c r="B114" i="29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B157" i="29" s="1"/>
  <c r="B158" i="29" s="1"/>
  <c r="M50" i="26"/>
  <c r="P50" i="26" s="1"/>
  <c r="O50" i="26"/>
  <c r="M48" i="26"/>
  <c r="M49" i="26"/>
  <c r="O49" i="26"/>
  <c r="O48" i="26"/>
  <c r="P48" i="26" s="1"/>
  <c r="P49" i="26" l="1"/>
  <c r="B159" i="29"/>
  <c r="B160" i="29" s="1"/>
  <c r="B161" i="29" s="1"/>
  <c r="B162" i="29" s="1"/>
  <c r="B163" i="29" s="1"/>
  <c r="B164" i="29" s="1"/>
  <c r="B165" i="29" s="1"/>
  <c r="B166" i="29" s="1"/>
  <c r="B167" i="29" s="1"/>
  <c r="B168" i="29" s="1"/>
  <c r="B169" i="29" s="1"/>
  <c r="B170" i="29" s="1"/>
  <c r="B171" i="29" s="1"/>
  <c r="B172" i="29" s="1"/>
  <c r="B173" i="29" s="1"/>
  <c r="B174" i="29" s="1"/>
  <c r="B175" i="29" s="1"/>
  <c r="B176" i="29" s="1"/>
  <c r="B177" i="29" s="1"/>
  <c r="B178" i="29" s="1"/>
  <c r="B179" i="29" s="1"/>
  <c r="B180" i="29" s="1"/>
  <c r="B181" i="29" s="1"/>
  <c r="B182" i="29" s="1"/>
  <c r="B183" i="29" s="1"/>
  <c r="B184" i="29" s="1"/>
  <c r="B185" i="29" s="1"/>
  <c r="B186" i="29" s="1"/>
  <c r="B187" i="29" s="1"/>
  <c r="B188" i="29" s="1"/>
  <c r="B189" i="29" s="1"/>
  <c r="B190" i="29" s="1"/>
  <c r="B191" i="29" s="1"/>
  <c r="B192" i="29" s="1"/>
  <c r="B193" i="29" s="1"/>
  <c r="B194" i="29" s="1"/>
  <c r="B195" i="29" s="1"/>
  <c r="B196" i="29" s="1"/>
  <c r="B197" i="29" s="1"/>
  <c r="B198" i="29" s="1"/>
  <c r="B199" i="29" s="1"/>
  <c r="B200" i="29" s="1"/>
  <c r="B201" i="29" s="1"/>
  <c r="R65" i="29"/>
  <c r="R66" i="29" s="1"/>
  <c r="R67" i="29" s="1"/>
  <c r="R68" i="29" s="1"/>
  <c r="R69" i="29" s="1"/>
  <c r="R70" i="29" s="1"/>
  <c r="R71" i="29" s="1"/>
  <c r="R72" i="29" s="1"/>
  <c r="R73" i="29" s="1"/>
  <c r="R74" i="29" s="1"/>
  <c r="R75" i="29" s="1"/>
  <c r="R76" i="29" s="1"/>
  <c r="R77" i="29" s="1"/>
  <c r="R78" i="29" s="1"/>
  <c r="R79" i="29" s="1"/>
  <c r="R80" i="29" s="1"/>
  <c r="R81" i="29" s="1"/>
  <c r="R82" i="29" s="1"/>
  <c r="R83" i="29" s="1"/>
  <c r="R84" i="29" s="1"/>
  <c r="R85" i="29" s="1"/>
  <c r="R86" i="29" s="1"/>
  <c r="R87" i="29" s="1"/>
  <c r="R88" i="29" s="1"/>
  <c r="R89" i="29" s="1"/>
  <c r="R90" i="29" s="1"/>
  <c r="R91" i="29" s="1"/>
  <c r="R92" i="29" s="1"/>
  <c r="R93" i="29" s="1"/>
  <c r="R94" i="29" s="1"/>
  <c r="R95" i="29" s="1"/>
  <c r="R96" i="29" s="1"/>
  <c r="R97" i="29" s="1"/>
  <c r="R98" i="29" s="1"/>
  <c r="R99" i="29" s="1"/>
  <c r="R100" i="29" s="1"/>
  <c r="R101" i="29" s="1"/>
  <c r="R102" i="29" s="1"/>
  <c r="R103" i="29" s="1"/>
  <c r="R104" i="29" s="1"/>
  <c r="R105" i="29" s="1"/>
  <c r="R106" i="29" s="1"/>
  <c r="R107" i="29" s="1"/>
  <c r="R108" i="29" s="1"/>
  <c r="R109" i="29" s="1"/>
  <c r="B202" i="29" l="1"/>
  <c r="B203" i="29" s="1"/>
  <c r="B204" i="29" s="1"/>
  <c r="B205" i="29" s="1"/>
  <c r="B206" i="29" s="1"/>
  <c r="B207" i="29" s="1"/>
  <c r="B208" i="29" s="1"/>
  <c r="AE65" i="29"/>
  <c r="AE66" i="29" s="1"/>
  <c r="AE67" i="29" s="1"/>
  <c r="AE68" i="29" s="1"/>
  <c r="AE69" i="29" s="1"/>
  <c r="AE70" i="29" s="1"/>
  <c r="AE71" i="29" s="1"/>
  <c r="AE72" i="29" s="1"/>
  <c r="AE73" i="29" s="1"/>
  <c r="AE74" i="29" s="1"/>
  <c r="AE75" i="29" s="1"/>
  <c r="AE76" i="29" s="1"/>
  <c r="AE77" i="29" s="1"/>
  <c r="AE78" i="29" s="1"/>
  <c r="AE79" i="29" s="1"/>
  <c r="AE80" i="29" s="1"/>
  <c r="AE81" i="29" s="1"/>
  <c r="AE82" i="29" s="1"/>
  <c r="AE83" i="29" s="1"/>
  <c r="AE84" i="29" s="1"/>
  <c r="AE85" i="29" s="1"/>
  <c r="AE86" i="29" s="1"/>
  <c r="AE87" i="29" s="1"/>
  <c r="AE88" i="29" s="1"/>
  <c r="AE89" i="29" s="1"/>
  <c r="AE90" i="29" s="1"/>
  <c r="AE91" i="29" s="1"/>
  <c r="AE92" i="29" s="1"/>
  <c r="AE93" i="29" s="1"/>
  <c r="AE94" i="29" s="1"/>
  <c r="AE95" i="29" s="1"/>
  <c r="AE96" i="29" s="1"/>
  <c r="AE97" i="29" s="1"/>
  <c r="AE98" i="29" s="1"/>
  <c r="X65" i="29"/>
  <c r="X66" i="29" s="1"/>
  <c r="X67" i="29" s="1"/>
  <c r="X68" i="29" s="1"/>
  <c r="X69" i="29" s="1"/>
  <c r="X70" i="29" s="1"/>
  <c r="X71" i="29" s="1"/>
  <c r="X72" i="29" s="1"/>
  <c r="X73" i="29" s="1"/>
  <c r="X74" i="29" s="1"/>
  <c r="X75" i="29" s="1"/>
  <c r="X76" i="29" s="1"/>
  <c r="X77" i="29" s="1"/>
  <c r="X78" i="29" s="1"/>
  <c r="X79" i="29" s="1"/>
  <c r="X80" i="29" s="1"/>
  <c r="X81" i="29" s="1"/>
  <c r="X82" i="29" s="1"/>
  <c r="X83" i="29" s="1"/>
  <c r="X84" i="29" s="1"/>
  <c r="X85" i="29" s="1"/>
  <c r="X86" i="29" s="1"/>
  <c r="X87" i="29" s="1"/>
  <c r="X88" i="29" s="1"/>
  <c r="X89" i="29" s="1"/>
  <c r="X90" i="29" s="1"/>
  <c r="X91" i="29" s="1"/>
  <c r="X92" i="29" s="1"/>
  <c r="X93" i="29" s="1"/>
  <c r="X94" i="29" s="1"/>
  <c r="X95" i="29" s="1"/>
  <c r="X96" i="29" s="1"/>
  <c r="X97" i="29" s="1"/>
  <c r="X98" i="29" s="1"/>
  <c r="X99" i="29" s="1"/>
  <c r="X100" i="29" s="1"/>
  <c r="X101" i="29" s="1"/>
  <c r="X102" i="29" s="1"/>
  <c r="X103" i="29" s="1"/>
  <c r="AK65" i="29"/>
  <c r="AK66" i="29" s="1"/>
  <c r="AK67" i="29" s="1"/>
  <c r="AK68" i="29" s="1"/>
  <c r="AK69" i="29" s="1"/>
  <c r="AK70" i="29" s="1"/>
  <c r="AK71" i="29" s="1"/>
  <c r="AK72" i="29" s="1"/>
  <c r="AK73" i="29" s="1"/>
  <c r="AK74" i="29" s="1"/>
  <c r="AK75" i="29" s="1"/>
  <c r="AK76" i="29" s="1"/>
  <c r="AK77" i="29" s="1"/>
  <c r="AK78" i="29" s="1"/>
  <c r="AK79" i="29" s="1"/>
  <c r="AK80" i="29" s="1"/>
  <c r="AK81" i="29" s="1"/>
  <c r="AK82" i="29" s="1"/>
  <c r="AK83" i="29" s="1"/>
  <c r="AK84" i="29" s="1"/>
  <c r="AK85" i="29" s="1"/>
  <c r="AK86" i="29" s="1"/>
  <c r="AK87" i="29" s="1"/>
  <c r="AK88" i="29" s="1"/>
  <c r="AK89" i="29" s="1"/>
  <c r="AK90" i="29" s="1"/>
  <c r="AK91" i="29" s="1"/>
  <c r="AK92" i="29" s="1"/>
  <c r="AK93" i="29" s="1"/>
  <c r="AK94" i="29" s="1"/>
  <c r="AK95" i="29" s="1"/>
  <c r="AK96" i="29" s="1"/>
  <c r="AK97" i="29" s="1"/>
  <c r="AK98" i="29" s="1"/>
  <c r="AK99" i="29" s="1"/>
  <c r="AK100" i="29" s="1"/>
  <c r="AK101" i="29" s="1"/>
  <c r="AK102" i="29" s="1"/>
  <c r="AK103" i="29" s="1"/>
  <c r="AK104" i="29" s="1"/>
  <c r="M47" i="26"/>
  <c r="O47" i="26"/>
  <c r="M46" i="26"/>
  <c r="O46" i="26"/>
  <c r="M45" i="26"/>
  <c r="P45" i="26" s="1"/>
  <c r="O45" i="26"/>
  <c r="M44" i="26"/>
  <c r="O44" i="26"/>
  <c r="P44" i="26" s="1"/>
  <c r="P46" i="26" l="1"/>
  <c r="P47" i="26"/>
  <c r="B209" i="29"/>
  <c r="B210" i="29" s="1"/>
  <c r="B211" i="29" s="1"/>
  <c r="B212" i="29" s="1"/>
  <c r="B213" i="29" s="1"/>
  <c r="B214" i="29" s="1"/>
  <c r="B215" i="29" s="1"/>
  <c r="B216" i="29" l="1"/>
  <c r="B217" i="29" s="1"/>
  <c r="B218" i="29" s="1"/>
  <c r="B219" i="29" s="1"/>
  <c r="B220" i="29" s="1"/>
  <c r="B221" i="29" s="1"/>
  <c r="B222" i="29" s="1"/>
  <c r="B223" i="29" s="1"/>
  <c r="B224" i="29" s="1"/>
  <c r="B225" i="29" s="1"/>
  <c r="B226" i="29" s="1"/>
  <c r="B227" i="29" s="1"/>
  <c r="B228" i="29" s="1"/>
  <c r="B229" i="29" s="1"/>
  <c r="B230" i="29" s="1"/>
  <c r="B231" i="29" s="1"/>
  <c r="B232" i="29" s="1"/>
  <c r="B233" i="29" s="1"/>
  <c r="B234" i="29" s="1"/>
  <c r="B235" i="29" s="1"/>
  <c r="B236" i="29" s="1"/>
  <c r="B237" i="29" s="1"/>
  <c r="B238" i="29" s="1"/>
  <c r="M43" i="26"/>
  <c r="O43" i="26"/>
  <c r="M42" i="26"/>
  <c r="P42" i="26" s="1"/>
  <c r="O42" i="26"/>
  <c r="P43" i="26" l="1"/>
  <c r="B239" i="29"/>
  <c r="B240" i="29" s="1"/>
  <c r="B241" i="29" s="1"/>
  <c r="B242" i="29" s="1"/>
  <c r="B243" i="29" s="1"/>
  <c r="B244" i="29" s="1"/>
  <c r="B245" i="29" s="1"/>
  <c r="B246" i="29" s="1"/>
  <c r="B247" i="29" s="1"/>
  <c r="B248" i="29" s="1"/>
  <c r="B249" i="29" l="1"/>
  <c r="B250" i="29" s="1"/>
  <c r="B251" i="29" s="1"/>
  <c r="B252" i="29" s="1"/>
  <c r="B253" i="29" s="1"/>
  <c r="B254" i="29" s="1"/>
  <c r="B255" i="29" s="1"/>
  <c r="R110" i="29"/>
  <c r="R111" i="29" s="1"/>
  <c r="R112" i="29" s="1"/>
  <c r="R113" i="29" s="1"/>
  <c r="R114" i="29" s="1"/>
  <c r="R115" i="29" s="1"/>
  <c r="R116" i="29" s="1"/>
  <c r="R117" i="29" s="1"/>
  <c r="R118" i="29" s="1"/>
  <c r="R119" i="29" s="1"/>
  <c r="R120" i="29" s="1"/>
  <c r="R121" i="29" s="1"/>
  <c r="R122" i="29" s="1"/>
  <c r="R123" i="29" s="1"/>
  <c r="R124" i="29" s="1"/>
  <c r="R125" i="29" s="1"/>
  <c r="R126" i="29" s="1"/>
  <c r="R127" i="29" s="1"/>
  <c r="R128" i="29" s="1"/>
  <c r="R129" i="29" s="1"/>
  <c r="R130" i="29" s="1"/>
  <c r="R131" i="29" s="1"/>
  <c r="R132" i="29" s="1"/>
  <c r="R133" i="29" s="1"/>
  <c r="R134" i="29" s="1"/>
  <c r="R135" i="29" s="1"/>
  <c r="R136" i="29" s="1"/>
  <c r="R137" i="29" s="1"/>
  <c r="R138" i="29" s="1"/>
  <c r="R139" i="29" s="1"/>
  <c r="R140" i="29" s="1"/>
  <c r="R141" i="29" s="1"/>
  <c r="R142" i="29" s="1"/>
  <c r="R143" i="29" s="1"/>
  <c r="R144" i="29" s="1"/>
  <c r="R145" i="29" s="1"/>
  <c r="R146" i="29" s="1"/>
  <c r="R147" i="29" s="1"/>
  <c r="R148" i="29" s="1"/>
  <c r="R149" i="29" s="1"/>
  <c r="R150" i="29" s="1"/>
  <c r="R151" i="29" s="1"/>
  <c r="R152" i="29" s="1"/>
  <c r="R153" i="29" s="1"/>
  <c r="R154" i="29" s="1"/>
  <c r="R155" i="29" s="1"/>
  <c r="M41" i="26"/>
  <c r="P41" i="26" s="1"/>
  <c r="O41" i="26"/>
  <c r="M40" i="26"/>
  <c r="O40" i="26"/>
  <c r="P40" i="26" l="1"/>
  <c r="B256" i="29"/>
  <c r="B257" i="29" s="1"/>
  <c r="B258" i="29" s="1"/>
  <c r="B259" i="29" s="1"/>
  <c r="B260" i="29" s="1"/>
  <c r="B261" i="29" s="1"/>
  <c r="B262" i="29" s="1"/>
  <c r="B263" i="29" s="1"/>
  <c r="B264" i="29" s="1"/>
  <c r="B265" i="29" s="1"/>
  <c r="B266" i="29" s="1"/>
  <c r="B267" i="29" s="1"/>
  <c r="B268" i="29" s="1"/>
  <c r="B269" i="29" s="1"/>
  <c r="B270" i="29" s="1"/>
  <c r="B271" i="29" s="1"/>
  <c r="B272" i="29" s="1"/>
  <c r="B273" i="29" s="1"/>
  <c r="B274" i="29" s="1"/>
  <c r="B275" i="29" s="1"/>
  <c r="B276" i="29" s="1"/>
  <c r="B277" i="29" s="1"/>
  <c r="B278" i="29" s="1"/>
  <c r="B279" i="29" s="1"/>
  <c r="B280" i="29" s="1"/>
  <c r="B281" i="29" s="1"/>
  <c r="B282" i="29" s="1"/>
  <c r="B283" i="29" s="1"/>
  <c r="B284" i="29" s="1"/>
  <c r="B285" i="29" s="1"/>
  <c r="B286" i="29" s="1"/>
  <c r="B287" i="29" s="1"/>
  <c r="B288" i="29" s="1"/>
  <c r="B289" i="29" s="1"/>
  <c r="B290" i="29" s="1"/>
  <c r="B291" i="29" s="1"/>
  <c r="B292" i="29" s="1"/>
  <c r="B293" i="29" s="1"/>
  <c r="B294" i="29" s="1"/>
  <c r="B295" i="29" s="1"/>
  <c r="B296" i="29" s="1"/>
  <c r="B297" i="29" s="1"/>
  <c r="B298" i="29" s="1"/>
  <c r="B299" i="29" s="1"/>
  <c r="B300" i="29" s="1"/>
  <c r="B301" i="29" s="1"/>
  <c r="B302" i="29" s="1"/>
  <c r="B303" i="29" s="1"/>
  <c r="B304" i="29" s="1"/>
  <c r="B305" i="29" s="1"/>
  <c r="B306" i="29" s="1"/>
  <c r="B307" i="29" s="1"/>
  <c r="B308" i="29" s="1"/>
  <c r="B309" i="29" s="1"/>
  <c r="B310" i="29" s="1"/>
  <c r="B311" i="29" s="1"/>
  <c r="B312" i="29" s="1"/>
  <c r="B313" i="29" s="1"/>
  <c r="B314" i="29" s="1"/>
  <c r="B315" i="29" s="1"/>
  <c r="B316" i="29" s="1"/>
  <c r="B317" i="29" s="1"/>
  <c r="B318" i="29" s="1"/>
  <c r="B319" i="29" s="1"/>
  <c r="B320" i="29" s="1"/>
  <c r="B321" i="29" s="1"/>
  <c r="B322" i="29" s="1"/>
  <c r="B323" i="29" s="1"/>
  <c r="B324" i="29" s="1"/>
  <c r="B325" i="29" s="1"/>
  <c r="B326" i="29" s="1"/>
  <c r="B327" i="29" s="1"/>
  <c r="B328" i="29" s="1"/>
  <c r="B329" i="29" s="1"/>
  <c r="B330" i="29" s="1"/>
  <c r="B331" i="29" s="1"/>
  <c r="B332" i="29" s="1"/>
  <c r="B333" i="29" s="1"/>
  <c r="B334" i="29" s="1"/>
  <c r="B335" i="29" s="1"/>
  <c r="B336" i="29" s="1"/>
  <c r="B337" i="29" s="1"/>
  <c r="B338" i="29" s="1"/>
  <c r="B339" i="29" s="1"/>
  <c r="AK105" i="29"/>
  <c r="AK106" i="29" s="1"/>
  <c r="AK107" i="29" s="1"/>
  <c r="AK108" i="29" s="1"/>
  <c r="AK109" i="29" s="1"/>
  <c r="AK110" i="29" s="1"/>
  <c r="AK111" i="29" s="1"/>
  <c r="AK112" i="29" s="1"/>
  <c r="AK113" i="29" s="1"/>
  <c r="AK114" i="29" s="1"/>
  <c r="AK115" i="29" s="1"/>
  <c r="AK116" i="29" s="1"/>
  <c r="AK117" i="29" s="1"/>
  <c r="AK118" i="29" s="1"/>
  <c r="AK119" i="29" s="1"/>
  <c r="AK120" i="29" s="1"/>
  <c r="AK121" i="29" s="1"/>
  <c r="AK122" i="29" s="1"/>
  <c r="AK123" i="29" s="1"/>
  <c r="AK124" i="29" s="1"/>
  <c r="AK125" i="29" s="1"/>
  <c r="AK126" i="29" s="1"/>
  <c r="AK127" i="29" s="1"/>
  <c r="AK128" i="29" s="1"/>
  <c r="AK129" i="29" s="1"/>
  <c r="AK130" i="29" s="1"/>
  <c r="AK131" i="29" s="1"/>
  <c r="AK132" i="29" s="1"/>
  <c r="AK133" i="29" s="1"/>
  <c r="AK134" i="29" s="1"/>
  <c r="AK135" i="29" s="1"/>
  <c r="AK136" i="29" s="1"/>
  <c r="AK137" i="29" s="1"/>
  <c r="AK138" i="29" s="1"/>
  <c r="AK139" i="29" s="1"/>
  <c r="AK140" i="29" s="1"/>
  <c r="AK141" i="29" s="1"/>
  <c r="AK142" i="29" s="1"/>
  <c r="AK143" i="29" s="1"/>
  <c r="AK144" i="29" s="1"/>
  <c r="AK145" i="29" s="1"/>
  <c r="AK146" i="29" s="1"/>
  <c r="AK147" i="29" s="1"/>
  <c r="AK148" i="29" s="1"/>
  <c r="AK149" i="29" s="1"/>
  <c r="AK150" i="29" s="1"/>
  <c r="AK151" i="29" s="1"/>
  <c r="AK152" i="29" s="1"/>
  <c r="AK153" i="29" s="1"/>
  <c r="AK154" i="29" s="1"/>
  <c r="AK155" i="29" s="1"/>
  <c r="X104" i="29"/>
  <c r="X105" i="29" s="1"/>
  <c r="X106" i="29" s="1"/>
  <c r="X107" i="29" s="1"/>
  <c r="X108" i="29" s="1"/>
  <c r="X109" i="29" s="1"/>
  <c r="X110" i="29" s="1"/>
  <c r="X111" i="29" s="1"/>
  <c r="X112" i="29" s="1"/>
  <c r="X113" i="29" s="1"/>
  <c r="X114" i="29" s="1"/>
  <c r="X115" i="29" s="1"/>
  <c r="X116" i="29" s="1"/>
  <c r="X117" i="29" s="1"/>
  <c r="X118" i="29" s="1"/>
  <c r="X119" i="29" s="1"/>
  <c r="X120" i="29" s="1"/>
  <c r="X121" i="29" s="1"/>
  <c r="X122" i="29" s="1"/>
  <c r="X123" i="29" s="1"/>
  <c r="X124" i="29" s="1"/>
  <c r="X125" i="29" s="1"/>
  <c r="X126" i="29" s="1"/>
  <c r="X127" i="29" s="1"/>
  <c r="X128" i="29" s="1"/>
  <c r="X129" i="29" s="1"/>
  <c r="X130" i="29" s="1"/>
  <c r="X131" i="29" s="1"/>
  <c r="X132" i="29" s="1"/>
  <c r="X133" i="29" s="1"/>
  <c r="X134" i="29" s="1"/>
  <c r="X135" i="29" s="1"/>
  <c r="X136" i="29" s="1"/>
  <c r="X137" i="29" s="1"/>
  <c r="X138" i="29" s="1"/>
  <c r="X139" i="29" s="1"/>
  <c r="X140" i="29" s="1"/>
  <c r="X141" i="29" s="1"/>
  <c r="X142" i="29" s="1"/>
  <c r="X143" i="29" s="1"/>
  <c r="X144" i="29" s="1"/>
  <c r="X145" i="29" s="1"/>
  <c r="X146" i="29" s="1"/>
  <c r="X147" i="29" s="1"/>
  <c r="X148" i="29" s="1"/>
  <c r="X149" i="29" s="1"/>
  <c r="X150" i="29" s="1"/>
  <c r="X151" i="29" s="1"/>
  <c r="X152" i="29" s="1"/>
  <c r="X153" i="29" s="1"/>
  <c r="X154" i="29" s="1"/>
  <c r="X155" i="29" s="1"/>
  <c r="AE99" i="29"/>
  <c r="AE100" i="29" s="1"/>
  <c r="AE101" i="29" s="1"/>
  <c r="AE102" i="29" s="1"/>
  <c r="AE103" i="29" s="1"/>
  <c r="AE104" i="29" s="1"/>
  <c r="AE105" i="29" s="1"/>
  <c r="AE106" i="29" s="1"/>
  <c r="AE107" i="29" s="1"/>
  <c r="AE108" i="29" s="1"/>
  <c r="AE109" i="29" s="1"/>
  <c r="AE110" i="29" s="1"/>
  <c r="AE111" i="29" s="1"/>
  <c r="AE112" i="29" s="1"/>
  <c r="AE113" i="29" s="1"/>
  <c r="AE114" i="29" s="1"/>
  <c r="AE115" i="29" s="1"/>
  <c r="AE116" i="29" s="1"/>
  <c r="AE117" i="29" s="1"/>
  <c r="AE118" i="29" s="1"/>
  <c r="AE119" i="29" s="1"/>
  <c r="AE120" i="29" s="1"/>
  <c r="AE121" i="29" s="1"/>
  <c r="AE122" i="29" s="1"/>
  <c r="AE123" i="29" s="1"/>
  <c r="AE124" i="29" s="1"/>
  <c r="AE125" i="29" s="1"/>
  <c r="AE126" i="29" s="1"/>
  <c r="AE127" i="29" s="1"/>
  <c r="AE128" i="29" s="1"/>
  <c r="AE129" i="29" s="1"/>
  <c r="AE130" i="29" s="1"/>
  <c r="AE131" i="29" s="1"/>
  <c r="AE132" i="29" s="1"/>
  <c r="AE133" i="29" s="1"/>
  <c r="AE134" i="29" s="1"/>
  <c r="AE135" i="29" s="1"/>
  <c r="AE136" i="29" s="1"/>
  <c r="AE137" i="29" s="1"/>
  <c r="AE138" i="29" s="1"/>
  <c r="AE139" i="29" s="1"/>
  <c r="AE140" i="29" s="1"/>
  <c r="AE141" i="29" s="1"/>
  <c r="AE142" i="29" s="1"/>
  <c r="AE143" i="29" s="1"/>
  <c r="AE144" i="29" s="1"/>
  <c r="AE145" i="29" s="1"/>
  <c r="AE146" i="29" s="1"/>
  <c r="AE147" i="29" s="1"/>
  <c r="AE148" i="29" s="1"/>
  <c r="AE149" i="29" s="1"/>
  <c r="AE150" i="29" s="1"/>
  <c r="AE151" i="29" s="1"/>
  <c r="AE152" i="29" s="1"/>
  <c r="AE153" i="29" s="1"/>
  <c r="AE154" i="29" s="1"/>
  <c r="AE155" i="29" s="1"/>
  <c r="B340" i="29" l="1"/>
  <c r="B341" i="29" l="1"/>
  <c r="O39" i="26"/>
  <c r="M39" i="26"/>
  <c r="M38" i="26"/>
  <c r="O38" i="26"/>
  <c r="M37" i="26"/>
  <c r="O37" i="26"/>
  <c r="M36" i="26"/>
  <c r="O36" i="26"/>
  <c r="P36" i="26"/>
  <c r="O35" i="26"/>
  <c r="M35" i="26"/>
  <c r="O34" i="26"/>
  <c r="M34" i="26"/>
  <c r="O32" i="26"/>
  <c r="M32" i="26"/>
  <c r="P32" i="26" s="1"/>
  <c r="M33" i="26"/>
  <c r="O33" i="26"/>
  <c r="P33" i="26"/>
  <c r="P35" i="26" l="1"/>
  <c r="P37" i="26"/>
  <c r="B342" i="29"/>
  <c r="B343" i="29" s="1"/>
  <c r="B344" i="29" s="1"/>
  <c r="P38" i="26"/>
  <c r="P34" i="26"/>
  <c r="P39" i="26"/>
  <c r="M31" i="26"/>
  <c r="O31" i="26"/>
  <c r="M30" i="26"/>
  <c r="O30" i="26"/>
  <c r="M29" i="26"/>
  <c r="O29" i="26"/>
  <c r="M28" i="26"/>
  <c r="O28" i="26"/>
  <c r="M27" i="26"/>
  <c r="O27" i="26"/>
  <c r="M26" i="26"/>
  <c r="O26" i="26"/>
  <c r="M25" i="26"/>
  <c r="O25" i="26"/>
  <c r="P29" i="26" l="1"/>
  <c r="B345" i="29"/>
  <c r="B346" i="29" s="1"/>
  <c r="B347" i="29" s="1"/>
  <c r="B348" i="29" s="1"/>
  <c r="P31" i="26"/>
  <c r="R156" i="29"/>
  <c r="R157" i="29" s="1"/>
  <c r="R158" i="29" s="1"/>
  <c r="R159" i="29" s="1"/>
  <c r="R160" i="29" s="1"/>
  <c r="R161" i="29" s="1"/>
  <c r="R162" i="29" s="1"/>
  <c r="R163" i="29" s="1"/>
  <c r="R164" i="29" s="1"/>
  <c r="R165" i="29" s="1"/>
  <c r="R166" i="29" s="1"/>
  <c r="R167" i="29" s="1"/>
  <c r="R168" i="29" s="1"/>
  <c r="R169" i="29" s="1"/>
  <c r="R170" i="29" s="1"/>
  <c r="R171" i="29" s="1"/>
  <c r="R172" i="29" s="1"/>
  <c r="R173" i="29" s="1"/>
  <c r="R174" i="29" s="1"/>
  <c r="R175" i="29" s="1"/>
  <c r="R176" i="29" s="1"/>
  <c r="R177" i="29" s="1"/>
  <c r="R178" i="29" s="1"/>
  <c r="R179" i="29" s="1"/>
  <c r="R180" i="29" s="1"/>
  <c r="R181" i="29" s="1"/>
  <c r="R182" i="29" s="1"/>
  <c r="R183" i="29" s="1"/>
  <c r="R184" i="29" s="1"/>
  <c r="R185" i="29" s="1"/>
  <c r="R186" i="29" s="1"/>
  <c r="R187" i="29" s="1"/>
  <c r="R188" i="29" s="1"/>
  <c r="R189" i="29" s="1"/>
  <c r="R190" i="29" s="1"/>
  <c r="R191" i="29" s="1"/>
  <c r="R192" i="29" s="1"/>
  <c r="R193" i="29" s="1"/>
  <c r="R194" i="29" s="1"/>
  <c r="R195" i="29" s="1"/>
  <c r="R196" i="29" s="1"/>
  <c r="R197" i="29" s="1"/>
  <c r="R198" i="29" s="1"/>
  <c r="R199" i="29" s="1"/>
  <c r="R200" i="29" s="1"/>
  <c r="R201" i="29" s="1"/>
  <c r="P30" i="26"/>
  <c r="P25" i="26"/>
  <c r="P26" i="26"/>
  <c r="P28" i="26"/>
  <c r="P27" i="26"/>
  <c r="M24" i="26"/>
  <c r="O24" i="26"/>
  <c r="B66" i="16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M23" i="26"/>
  <c r="O23" i="26"/>
  <c r="B349" i="29" l="1"/>
  <c r="R202" i="29"/>
  <c r="R203" i="29" s="1"/>
  <c r="R204" i="29" s="1"/>
  <c r="R205" i="29" s="1"/>
  <c r="R206" i="29" s="1"/>
  <c r="R207" i="29" s="1"/>
  <c r="R208" i="29" s="1"/>
  <c r="X156" i="29"/>
  <c r="X157" i="29" s="1"/>
  <c r="X158" i="29" s="1"/>
  <c r="X159" i="29" s="1"/>
  <c r="X160" i="29" s="1"/>
  <c r="X161" i="29" s="1"/>
  <c r="X162" i="29" s="1"/>
  <c r="X163" i="29" s="1"/>
  <c r="X164" i="29" s="1"/>
  <c r="X165" i="29" s="1"/>
  <c r="X166" i="29" s="1"/>
  <c r="X167" i="29" s="1"/>
  <c r="X168" i="29" s="1"/>
  <c r="X169" i="29" s="1"/>
  <c r="X170" i="29" s="1"/>
  <c r="X171" i="29" s="1"/>
  <c r="X172" i="29" s="1"/>
  <c r="X173" i="29" s="1"/>
  <c r="X174" i="29" s="1"/>
  <c r="X175" i="29" s="1"/>
  <c r="X176" i="29" s="1"/>
  <c r="X177" i="29" s="1"/>
  <c r="X178" i="29" s="1"/>
  <c r="X179" i="29" s="1"/>
  <c r="X180" i="29" s="1"/>
  <c r="X181" i="29" s="1"/>
  <c r="X182" i="29" s="1"/>
  <c r="X183" i="29" s="1"/>
  <c r="X184" i="29" s="1"/>
  <c r="X185" i="29" s="1"/>
  <c r="X186" i="29" s="1"/>
  <c r="X187" i="29" s="1"/>
  <c r="X188" i="29" s="1"/>
  <c r="X189" i="29" s="1"/>
  <c r="X190" i="29" s="1"/>
  <c r="X191" i="29" s="1"/>
  <c r="X192" i="29" s="1"/>
  <c r="X193" i="29" s="1"/>
  <c r="X194" i="29" s="1"/>
  <c r="X195" i="29" s="1"/>
  <c r="X196" i="29" s="1"/>
  <c r="X197" i="29" s="1"/>
  <c r="X198" i="29" s="1"/>
  <c r="X199" i="29" s="1"/>
  <c r="X200" i="29" s="1"/>
  <c r="X201" i="29" s="1"/>
  <c r="AE156" i="29"/>
  <c r="AE157" i="29" s="1"/>
  <c r="AE158" i="29" s="1"/>
  <c r="AE159" i="29" s="1"/>
  <c r="AE160" i="29" s="1"/>
  <c r="AE161" i="29" s="1"/>
  <c r="AE162" i="29" s="1"/>
  <c r="AE163" i="29" s="1"/>
  <c r="AE164" i="29" s="1"/>
  <c r="AE165" i="29" s="1"/>
  <c r="AE166" i="29" s="1"/>
  <c r="AE167" i="29" s="1"/>
  <c r="AE168" i="29" s="1"/>
  <c r="AE169" i="29" s="1"/>
  <c r="AE170" i="29" s="1"/>
  <c r="AE171" i="29" s="1"/>
  <c r="AE172" i="29" s="1"/>
  <c r="AE173" i="29" s="1"/>
  <c r="AE174" i="29" s="1"/>
  <c r="AE175" i="29" s="1"/>
  <c r="AE176" i="29" s="1"/>
  <c r="AE177" i="29" s="1"/>
  <c r="AE178" i="29" s="1"/>
  <c r="AE179" i="29" s="1"/>
  <c r="AE180" i="29" s="1"/>
  <c r="AE181" i="29" s="1"/>
  <c r="AE182" i="29" s="1"/>
  <c r="AE183" i="29" s="1"/>
  <c r="AE184" i="29" s="1"/>
  <c r="AE185" i="29" s="1"/>
  <c r="AE186" i="29" s="1"/>
  <c r="AE187" i="29" s="1"/>
  <c r="AE188" i="29" s="1"/>
  <c r="AE189" i="29" s="1"/>
  <c r="AE190" i="29" s="1"/>
  <c r="AE191" i="29" s="1"/>
  <c r="AE192" i="29" s="1"/>
  <c r="AE193" i="29" s="1"/>
  <c r="AE194" i="29" s="1"/>
  <c r="AE195" i="29" s="1"/>
  <c r="AE196" i="29" s="1"/>
  <c r="AE197" i="29" s="1"/>
  <c r="AE198" i="29" s="1"/>
  <c r="AE199" i="29" s="1"/>
  <c r="AE200" i="29" s="1"/>
  <c r="AE201" i="29" s="1"/>
  <c r="AK156" i="29"/>
  <c r="AK157" i="29" s="1"/>
  <c r="AK158" i="29" s="1"/>
  <c r="AK159" i="29" s="1"/>
  <c r="AK160" i="29" s="1"/>
  <c r="AK161" i="29" s="1"/>
  <c r="AK162" i="29" s="1"/>
  <c r="AK163" i="29" s="1"/>
  <c r="AK164" i="29" s="1"/>
  <c r="AK165" i="29" s="1"/>
  <c r="AK166" i="29" s="1"/>
  <c r="AK167" i="29" s="1"/>
  <c r="AK168" i="29" s="1"/>
  <c r="AK169" i="29" s="1"/>
  <c r="AK170" i="29" s="1"/>
  <c r="AK171" i="29" s="1"/>
  <c r="AK172" i="29" s="1"/>
  <c r="AK173" i="29" s="1"/>
  <c r="AK174" i="29" s="1"/>
  <c r="AK175" i="29" s="1"/>
  <c r="AK176" i="29" s="1"/>
  <c r="AK177" i="29" s="1"/>
  <c r="AK178" i="29" s="1"/>
  <c r="AK179" i="29" s="1"/>
  <c r="AK180" i="29" s="1"/>
  <c r="AK181" i="29" s="1"/>
  <c r="AK182" i="29" s="1"/>
  <c r="AK183" i="29" s="1"/>
  <c r="AK184" i="29" s="1"/>
  <c r="AK185" i="29" s="1"/>
  <c r="AK186" i="29" s="1"/>
  <c r="AK187" i="29" s="1"/>
  <c r="AK188" i="29" s="1"/>
  <c r="AK189" i="29" s="1"/>
  <c r="AK190" i="29" s="1"/>
  <c r="AK191" i="29" s="1"/>
  <c r="AK192" i="29" s="1"/>
  <c r="AK193" i="29" s="1"/>
  <c r="AK194" i="29" s="1"/>
  <c r="AK195" i="29" s="1"/>
  <c r="AK196" i="29" s="1"/>
  <c r="AK197" i="29" s="1"/>
  <c r="AK198" i="29" s="1"/>
  <c r="AK199" i="29" s="1"/>
  <c r="AK200" i="29" s="1"/>
  <c r="AK201" i="29" s="1"/>
  <c r="P23" i="26"/>
  <c r="P24" i="26"/>
  <c r="B350" i="29" l="1"/>
  <c r="B351" i="29" s="1"/>
  <c r="R209" i="29"/>
  <c r="R210" i="29" s="1"/>
  <c r="R211" i="29" s="1"/>
  <c r="R212" i="29" s="1"/>
  <c r="R213" i="29" s="1"/>
  <c r="R214" i="29" s="1"/>
  <c r="R215" i="29" s="1"/>
  <c r="AE202" i="29"/>
  <c r="AE203" i="29" s="1"/>
  <c r="AE204" i="29" s="1"/>
  <c r="AE205" i="29" s="1"/>
  <c r="AE206" i="29" s="1"/>
  <c r="AE207" i="29" s="1"/>
  <c r="AE208" i="29" s="1"/>
  <c r="AK202" i="29"/>
  <c r="AK203" i="29" s="1"/>
  <c r="AK204" i="29" s="1"/>
  <c r="AK205" i="29" s="1"/>
  <c r="AK206" i="29" s="1"/>
  <c r="AK207" i="29" s="1"/>
  <c r="AK208" i="29" s="1"/>
  <c r="X202" i="29"/>
  <c r="X203" i="29" s="1"/>
  <c r="X204" i="29" s="1"/>
  <c r="X205" i="29" s="1"/>
  <c r="X206" i="29" s="1"/>
  <c r="X207" i="29" s="1"/>
  <c r="X208" i="29" s="1"/>
  <c r="B352" i="29" l="1"/>
  <c r="B353" i="29" s="1"/>
  <c r="R216" i="29"/>
  <c r="R217" i="29" s="1"/>
  <c r="R218" i="29" s="1"/>
  <c r="R219" i="29" s="1"/>
  <c r="R220" i="29" s="1"/>
  <c r="R221" i="29" s="1"/>
  <c r="R222" i="29" s="1"/>
  <c r="R223" i="29" s="1"/>
  <c r="X209" i="29"/>
  <c r="X210" i="29" s="1"/>
  <c r="X211" i="29" s="1"/>
  <c r="X212" i="29" s="1"/>
  <c r="X213" i="29" s="1"/>
  <c r="X214" i="29" s="1"/>
  <c r="X215" i="29" s="1"/>
  <c r="AK209" i="29"/>
  <c r="AK210" i="29" s="1"/>
  <c r="AK211" i="29" s="1"/>
  <c r="AK212" i="29" s="1"/>
  <c r="AK213" i="29" s="1"/>
  <c r="AK214" i="29" s="1"/>
  <c r="AK215" i="29" s="1"/>
  <c r="AE209" i="29"/>
  <c r="AE210" i="29" s="1"/>
  <c r="AE211" i="29" s="1"/>
  <c r="AE212" i="29" s="1"/>
  <c r="AE213" i="29" s="1"/>
  <c r="AE214" i="29" s="1"/>
  <c r="AE215" i="29" s="1"/>
  <c r="M22" i="26"/>
  <c r="O22" i="26"/>
  <c r="M21" i="26"/>
  <c r="O21" i="26"/>
  <c r="M20" i="26"/>
  <c r="O20" i="26"/>
  <c r="P22" i="26" l="1"/>
  <c r="B354" i="29"/>
  <c r="R224" i="29"/>
  <c r="R225" i="29" s="1"/>
  <c r="R226" i="29" s="1"/>
  <c r="R227" i="29" s="1"/>
  <c r="R228" i="29" s="1"/>
  <c r="R229" i="29" s="1"/>
  <c r="R230" i="29" s="1"/>
  <c r="R231" i="29" s="1"/>
  <c r="R232" i="29" s="1"/>
  <c r="R233" i="29" s="1"/>
  <c r="R234" i="29" s="1"/>
  <c r="R235" i="29" s="1"/>
  <c r="R236" i="29" s="1"/>
  <c r="R237" i="29" s="1"/>
  <c r="R238" i="29" s="1"/>
  <c r="AE216" i="29"/>
  <c r="AE217" i="29" s="1"/>
  <c r="AE218" i="29" s="1"/>
  <c r="AE219" i="29" s="1"/>
  <c r="AE220" i="29" s="1"/>
  <c r="AE221" i="29" s="1"/>
  <c r="AE222" i="29" s="1"/>
  <c r="AE223" i="29" s="1"/>
  <c r="X216" i="29"/>
  <c r="X217" i="29" s="1"/>
  <c r="X218" i="29" s="1"/>
  <c r="X219" i="29" s="1"/>
  <c r="X220" i="29" s="1"/>
  <c r="X221" i="29" s="1"/>
  <c r="X222" i="29" s="1"/>
  <c r="X223" i="29" s="1"/>
  <c r="AK216" i="29"/>
  <c r="AK217" i="29" s="1"/>
  <c r="AK218" i="29" s="1"/>
  <c r="AK219" i="29" s="1"/>
  <c r="AK220" i="29" s="1"/>
  <c r="AK221" i="29" s="1"/>
  <c r="AK222" i="29" s="1"/>
  <c r="AK223" i="29" s="1"/>
  <c r="P21" i="26"/>
  <c r="P20" i="26"/>
  <c r="M19" i="26"/>
  <c r="O19" i="26"/>
  <c r="B355" i="29" l="1"/>
  <c r="B356" i="29" s="1"/>
  <c r="P19" i="26"/>
  <c r="R239" i="29"/>
  <c r="R240" i="29" s="1"/>
  <c r="R241" i="29" s="1"/>
  <c r="R242" i="29" s="1"/>
  <c r="R243" i="29" s="1"/>
  <c r="R244" i="29" s="1"/>
  <c r="R245" i="29" s="1"/>
  <c r="R246" i="29" s="1"/>
  <c r="R247" i="29" s="1"/>
  <c r="R248" i="29" s="1"/>
  <c r="R249" i="29" s="1"/>
  <c r="R250" i="29" s="1"/>
  <c r="R251" i="29" s="1"/>
  <c r="R252" i="29" s="1"/>
  <c r="R253" i="29" s="1"/>
  <c r="R254" i="29" s="1"/>
  <c r="R255" i="29" s="1"/>
  <c r="R256" i="29" s="1"/>
  <c r="R257" i="29" s="1"/>
  <c r="R258" i="29" s="1"/>
  <c r="R259" i="29" s="1"/>
  <c r="R260" i="29" s="1"/>
  <c r="R261" i="29" s="1"/>
  <c r="R262" i="29" s="1"/>
  <c r="R263" i="29" s="1"/>
  <c r="R264" i="29" s="1"/>
  <c r="R265" i="29" s="1"/>
  <c r="R266" i="29" s="1"/>
  <c r="R267" i="29" s="1"/>
  <c r="R268" i="29" s="1"/>
  <c r="R269" i="29" s="1"/>
  <c r="R270" i="29" s="1"/>
  <c r="R271" i="29" s="1"/>
  <c r="R272" i="29" s="1"/>
  <c r="R273" i="29" s="1"/>
  <c r="AK224" i="29"/>
  <c r="AK225" i="29" s="1"/>
  <c r="AK226" i="29" s="1"/>
  <c r="AK227" i="29" s="1"/>
  <c r="AK228" i="29" s="1"/>
  <c r="AK229" i="29" s="1"/>
  <c r="AK230" i="29" s="1"/>
  <c r="AK231" i="29" s="1"/>
  <c r="AK232" i="29" s="1"/>
  <c r="AK233" i="29" s="1"/>
  <c r="AK234" i="29" s="1"/>
  <c r="AK235" i="29" s="1"/>
  <c r="AK236" i="29" s="1"/>
  <c r="AK237" i="29" s="1"/>
  <c r="AK238" i="29" s="1"/>
  <c r="X224" i="29"/>
  <c r="X225" i="29" s="1"/>
  <c r="AE224" i="29"/>
  <c r="AE225" i="29" s="1"/>
  <c r="AE226" i="29" s="1"/>
  <c r="AE227" i="29" s="1"/>
  <c r="AE228" i="29" s="1"/>
  <c r="AE229" i="29" s="1"/>
  <c r="AE230" i="29" s="1"/>
  <c r="AE231" i="29" s="1"/>
  <c r="AE232" i="29" s="1"/>
  <c r="AE233" i="29" s="1"/>
  <c r="AE234" i="29" s="1"/>
  <c r="AE235" i="29" s="1"/>
  <c r="AE236" i="29" s="1"/>
  <c r="AE237" i="29" s="1"/>
  <c r="AE238" i="29" s="1"/>
  <c r="B357" i="29" l="1"/>
  <c r="B358" i="29" s="1"/>
  <c r="R274" i="29"/>
  <c r="R275" i="29" s="1"/>
  <c r="R276" i="29" s="1"/>
  <c r="R277" i="29" s="1"/>
  <c r="R278" i="29" s="1"/>
  <c r="R279" i="29" s="1"/>
  <c r="R280" i="29" s="1"/>
  <c r="R281" i="29" s="1"/>
  <c r="R282" i="29" s="1"/>
  <c r="R283" i="29" s="1"/>
  <c r="R284" i="29" s="1"/>
  <c r="R285" i="29" s="1"/>
  <c r="R286" i="29" s="1"/>
  <c r="R287" i="29" s="1"/>
  <c r="R288" i="29" s="1"/>
  <c r="R289" i="29" s="1"/>
  <c r="R290" i="29" s="1"/>
  <c r="R291" i="29" s="1"/>
  <c r="R292" i="29" s="1"/>
  <c r="R293" i="29" s="1"/>
  <c r="R294" i="29" s="1"/>
  <c r="R295" i="29" s="1"/>
  <c r="R296" i="29" s="1"/>
  <c r="R297" i="29" s="1"/>
  <c r="R298" i="29" s="1"/>
  <c r="R299" i="29" s="1"/>
  <c r="R300" i="29" s="1"/>
  <c r="R301" i="29" s="1"/>
  <c r="R302" i="29" s="1"/>
  <c r="R303" i="29" s="1"/>
  <c r="R304" i="29" s="1"/>
  <c r="R305" i="29" s="1"/>
  <c r="R306" i="29" s="1"/>
  <c r="R307" i="29" s="1"/>
  <c r="R308" i="29" s="1"/>
  <c r="R309" i="29" s="1"/>
  <c r="R310" i="29" s="1"/>
  <c r="R311" i="29" s="1"/>
  <c r="R312" i="29" s="1"/>
  <c r="R313" i="29" s="1"/>
  <c r="R314" i="29" s="1"/>
  <c r="R315" i="29" s="1"/>
  <c r="R316" i="29" s="1"/>
  <c r="X226" i="29"/>
  <c r="X227" i="29" s="1"/>
  <c r="X228" i="29" s="1"/>
  <c r="X229" i="29" s="1"/>
  <c r="X230" i="29" s="1"/>
  <c r="X231" i="29" s="1"/>
  <c r="X232" i="29" s="1"/>
  <c r="X233" i="29" s="1"/>
  <c r="X234" i="29" s="1"/>
  <c r="X235" i="29" s="1"/>
  <c r="X236" i="29" s="1"/>
  <c r="X237" i="29" s="1"/>
  <c r="X238" i="29" s="1"/>
  <c r="X239" i="29" s="1"/>
  <c r="X240" i="29" s="1"/>
  <c r="X241" i="29" s="1"/>
  <c r="X242" i="29" s="1"/>
  <c r="X243" i="29" s="1"/>
  <c r="X244" i="29" s="1"/>
  <c r="X245" i="29" s="1"/>
  <c r="X246" i="29" s="1"/>
  <c r="X247" i="29" s="1"/>
  <c r="X248" i="29" s="1"/>
  <c r="AE239" i="29"/>
  <c r="AE240" i="29" s="1"/>
  <c r="AE241" i="29" s="1"/>
  <c r="AE242" i="29" s="1"/>
  <c r="AE243" i="29" s="1"/>
  <c r="AE244" i="29" s="1"/>
  <c r="AE245" i="29" s="1"/>
  <c r="AE246" i="29" s="1"/>
  <c r="AE247" i="29" s="1"/>
  <c r="AE248" i="29" s="1"/>
  <c r="AE249" i="29" s="1"/>
  <c r="AE250" i="29" s="1"/>
  <c r="AE251" i="29" s="1"/>
  <c r="AE252" i="29" s="1"/>
  <c r="AE253" i="29" s="1"/>
  <c r="AE254" i="29" s="1"/>
  <c r="AE255" i="29" s="1"/>
  <c r="AE256" i="29" s="1"/>
  <c r="AE257" i="29" s="1"/>
  <c r="AE258" i="29" s="1"/>
  <c r="AE259" i="29" s="1"/>
  <c r="AE260" i="29" s="1"/>
  <c r="AE261" i="29" s="1"/>
  <c r="AE262" i="29" s="1"/>
  <c r="AE263" i="29" s="1"/>
  <c r="AE264" i="29" s="1"/>
  <c r="AE265" i="29" s="1"/>
  <c r="AE266" i="29" s="1"/>
  <c r="AE267" i="29" s="1"/>
  <c r="AE268" i="29" s="1"/>
  <c r="AE269" i="29" s="1"/>
  <c r="AE270" i="29" s="1"/>
  <c r="AE271" i="29" s="1"/>
  <c r="AE272" i="29" s="1"/>
  <c r="AE273" i="29" s="1"/>
  <c r="AK239" i="29"/>
  <c r="AK240" i="29" s="1"/>
  <c r="AK241" i="29" s="1"/>
  <c r="AK242" i="29" s="1"/>
  <c r="AK243" i="29" s="1"/>
  <c r="AK244" i="29" s="1"/>
  <c r="AK245" i="29" s="1"/>
  <c r="AK246" i="29" s="1"/>
  <c r="AK247" i="29" s="1"/>
  <c r="AK248" i="29" s="1"/>
  <c r="O18" i="26"/>
  <c r="M18" i="26"/>
  <c r="O17" i="26"/>
  <c r="M17" i="26"/>
  <c r="O16" i="26"/>
  <c r="M16" i="26"/>
  <c r="O15" i="26"/>
  <c r="M15" i="26"/>
  <c r="O14" i="26"/>
  <c r="M14" i="26"/>
  <c r="O13" i="26"/>
  <c r="M13" i="26"/>
  <c r="O12" i="26"/>
  <c r="M12" i="26"/>
  <c r="O11" i="26"/>
  <c r="M11" i="26"/>
  <c r="O10" i="26"/>
  <c r="M10" i="26"/>
  <c r="O9" i="26"/>
  <c r="M9" i="26"/>
  <c r="O8" i="26"/>
  <c r="M8" i="26"/>
  <c r="O7" i="26"/>
  <c r="M7" i="26"/>
  <c r="O6" i="26"/>
  <c r="M6" i="26"/>
  <c r="O5" i="26"/>
  <c r="M5" i="26"/>
  <c r="B6" i="26"/>
  <c r="B7" i="26" s="1"/>
  <c r="B8" i="26" s="1"/>
  <c r="B9" i="26" s="1"/>
  <c r="B10" i="26" s="1"/>
  <c r="B11" i="26" s="1"/>
  <c r="P5" i="26" l="1"/>
  <c r="P9" i="26"/>
  <c r="P13" i="26"/>
  <c r="P17" i="26"/>
  <c r="B359" i="29"/>
  <c r="R317" i="29"/>
  <c r="R318" i="29" s="1"/>
  <c r="R319" i="29" s="1"/>
  <c r="R320" i="29" s="1"/>
  <c r="R321" i="29" s="1"/>
  <c r="R322" i="29" s="1"/>
  <c r="R323" i="29" s="1"/>
  <c r="R324" i="29" s="1"/>
  <c r="R325" i="29" s="1"/>
  <c r="R326" i="29" s="1"/>
  <c r="R327" i="29" s="1"/>
  <c r="R328" i="29" s="1"/>
  <c r="R329" i="29" s="1"/>
  <c r="R330" i="29" s="1"/>
  <c r="R331" i="29" s="1"/>
  <c r="R332" i="29" s="1"/>
  <c r="R333" i="29" s="1"/>
  <c r="R334" i="29" s="1"/>
  <c r="R335" i="29" s="1"/>
  <c r="R336" i="29" s="1"/>
  <c r="R337" i="29" s="1"/>
  <c r="R338" i="29" s="1"/>
  <c r="R339" i="29" s="1"/>
  <c r="R340" i="29" s="1"/>
  <c r="R341" i="29" s="1"/>
  <c r="R342" i="29" s="1"/>
  <c r="R343" i="29" s="1"/>
  <c r="R344" i="29" s="1"/>
  <c r="R345" i="29" s="1"/>
  <c r="R346" i="29" s="1"/>
  <c r="R347" i="29" s="1"/>
  <c r="R348" i="29" s="1"/>
  <c r="R349" i="29" s="1"/>
  <c r="R350" i="29" s="1"/>
  <c r="R351" i="29" s="1"/>
  <c r="R352" i="29" s="1"/>
  <c r="R353" i="29" s="1"/>
  <c r="R354" i="29" s="1"/>
  <c r="R355" i="29" s="1"/>
  <c r="R356" i="29" s="1"/>
  <c r="R357" i="29" s="1"/>
  <c r="R358" i="29" s="1"/>
  <c r="R359" i="29" s="1"/>
  <c r="R360" i="29" s="1"/>
  <c r="R361" i="29" s="1"/>
  <c r="R362" i="29" s="1"/>
  <c r="R363" i="29" s="1"/>
  <c r="R364" i="29" s="1"/>
  <c r="R365" i="29" s="1"/>
  <c r="R366" i="29" s="1"/>
  <c r="R367" i="29" s="1"/>
  <c r="R368" i="29" s="1"/>
  <c r="R369" i="29" s="1"/>
  <c r="R370" i="29" s="1"/>
  <c r="R371" i="29" s="1"/>
  <c r="R372" i="29" s="1"/>
  <c r="R373" i="29" s="1"/>
  <c r="R374" i="29" s="1"/>
  <c r="R375" i="29" s="1"/>
  <c r="R376" i="29" s="1"/>
  <c r="R377" i="29" s="1"/>
  <c r="R378" i="29" s="1"/>
  <c r="R379" i="29" s="1"/>
  <c r="R380" i="29" s="1"/>
  <c r="R381" i="29" s="1"/>
  <c r="R382" i="29" s="1"/>
  <c r="R383" i="29" s="1"/>
  <c r="R384" i="29" s="1"/>
  <c r="P6" i="26"/>
  <c r="P10" i="26"/>
  <c r="P14" i="26"/>
  <c r="P18" i="26"/>
  <c r="AE274" i="29"/>
  <c r="AE275" i="29" s="1"/>
  <c r="AE276" i="29" s="1"/>
  <c r="AE277" i="29" s="1"/>
  <c r="AE278" i="29" s="1"/>
  <c r="AE279" i="29" s="1"/>
  <c r="AE280" i="29" s="1"/>
  <c r="AE281" i="29" s="1"/>
  <c r="AE282" i="29" s="1"/>
  <c r="AE283" i="29" s="1"/>
  <c r="AE284" i="29" s="1"/>
  <c r="AE285" i="29" s="1"/>
  <c r="AE286" i="29" s="1"/>
  <c r="AE287" i="29" s="1"/>
  <c r="AE288" i="29" s="1"/>
  <c r="AE289" i="29" s="1"/>
  <c r="AE290" i="29" s="1"/>
  <c r="AE291" i="29" s="1"/>
  <c r="AE292" i="29" s="1"/>
  <c r="AE293" i="29" s="1"/>
  <c r="AE294" i="29" s="1"/>
  <c r="AE295" i="29" s="1"/>
  <c r="AE296" i="29" s="1"/>
  <c r="AE297" i="29" s="1"/>
  <c r="AE298" i="29" s="1"/>
  <c r="AE299" i="29" s="1"/>
  <c r="AE300" i="29" s="1"/>
  <c r="AE301" i="29" s="1"/>
  <c r="AE302" i="29" s="1"/>
  <c r="AE303" i="29" s="1"/>
  <c r="AE304" i="29" s="1"/>
  <c r="AE305" i="29" s="1"/>
  <c r="AE306" i="29" s="1"/>
  <c r="AE307" i="29" s="1"/>
  <c r="AE308" i="29" s="1"/>
  <c r="AE309" i="29" s="1"/>
  <c r="AE310" i="29" s="1"/>
  <c r="AE311" i="29" s="1"/>
  <c r="AE312" i="29" s="1"/>
  <c r="AE313" i="29" s="1"/>
  <c r="AE314" i="29" s="1"/>
  <c r="AE315" i="29" s="1"/>
  <c r="AE316" i="29" s="1"/>
  <c r="AK249" i="29"/>
  <c r="AK250" i="29" s="1"/>
  <c r="AK251" i="29" s="1"/>
  <c r="AK252" i="29" s="1"/>
  <c r="AK253" i="29" s="1"/>
  <c r="AK254" i="29" s="1"/>
  <c r="AK255" i="29" s="1"/>
  <c r="AK256" i="29" s="1"/>
  <c r="AK257" i="29" s="1"/>
  <c r="AK258" i="29" s="1"/>
  <c r="AK259" i="29" s="1"/>
  <c r="AK260" i="29" s="1"/>
  <c r="AK261" i="29" s="1"/>
  <c r="AK262" i="29" s="1"/>
  <c r="AK263" i="29" s="1"/>
  <c r="AK264" i="29" s="1"/>
  <c r="AK265" i="29" s="1"/>
  <c r="AK266" i="29" s="1"/>
  <c r="AK267" i="29" s="1"/>
  <c r="AK268" i="29" s="1"/>
  <c r="AK269" i="29" s="1"/>
  <c r="AK270" i="29" s="1"/>
  <c r="AK271" i="29" s="1"/>
  <c r="AK272" i="29" s="1"/>
  <c r="AK273" i="29" s="1"/>
  <c r="X249" i="29"/>
  <c r="X250" i="29" s="1"/>
  <c r="X251" i="29" s="1"/>
  <c r="X252" i="29" s="1"/>
  <c r="X253" i="29" s="1"/>
  <c r="X254" i="29" s="1"/>
  <c r="X255" i="29" s="1"/>
  <c r="X256" i="29" s="1"/>
  <c r="X257" i="29" s="1"/>
  <c r="X258" i="29" s="1"/>
  <c r="X259" i="29" s="1"/>
  <c r="X260" i="29" s="1"/>
  <c r="X261" i="29" s="1"/>
  <c r="X262" i="29" s="1"/>
  <c r="X263" i="29" s="1"/>
  <c r="X264" i="29" s="1"/>
  <c r="X265" i="29" s="1"/>
  <c r="X266" i="29" s="1"/>
  <c r="X267" i="29" s="1"/>
  <c r="X268" i="29" s="1"/>
  <c r="X269" i="29" s="1"/>
  <c r="X270" i="29" s="1"/>
  <c r="X271" i="29" s="1"/>
  <c r="X272" i="29" s="1"/>
  <c r="X273" i="29" s="1"/>
  <c r="P8" i="26"/>
  <c r="P16" i="26"/>
  <c r="P7" i="26"/>
  <c r="P11" i="26"/>
  <c r="P15" i="26"/>
  <c r="P12" i="26"/>
  <c r="B12" i="26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R385" i="29" l="1"/>
  <c r="R386" i="29" s="1"/>
  <c r="R387" i="29" s="1"/>
  <c r="R388" i="29" s="1"/>
  <c r="R389" i="29" s="1"/>
  <c r="R390" i="29" s="1"/>
  <c r="R391" i="29" s="1"/>
  <c r="R392" i="29" s="1"/>
  <c r="R393" i="29" s="1"/>
  <c r="R394" i="29" s="1"/>
  <c r="R395" i="29" s="1"/>
  <c r="R396" i="29" s="1"/>
  <c r="R397" i="29" s="1"/>
  <c r="R398" i="29" s="1"/>
  <c r="R399" i="29" s="1"/>
  <c r="R400" i="29" s="1"/>
  <c r="R401" i="29" s="1"/>
  <c r="R402" i="29" s="1"/>
  <c r="R403" i="29" s="1"/>
  <c r="R404" i="29" s="1"/>
  <c r="R405" i="29" s="1"/>
  <c r="R406" i="29" s="1"/>
  <c r="R407" i="29" s="1"/>
  <c r="R408" i="29" s="1"/>
  <c r="R409" i="29" s="1"/>
  <c r="R410" i="29" s="1"/>
  <c r="R411" i="29" s="1"/>
  <c r="R412" i="29" s="1"/>
  <c r="R413" i="29" s="1"/>
  <c r="R414" i="29" s="1"/>
  <c r="R415" i="29" s="1"/>
  <c r="R416" i="29" s="1"/>
  <c r="R417" i="29" s="1"/>
  <c r="B360" i="29"/>
  <c r="B361" i="29" s="1"/>
  <c r="AE317" i="29"/>
  <c r="AE318" i="29" s="1"/>
  <c r="AE319" i="29" s="1"/>
  <c r="AE320" i="29" s="1"/>
  <c r="AE321" i="29" s="1"/>
  <c r="AE322" i="29" s="1"/>
  <c r="AE323" i="29" s="1"/>
  <c r="AE324" i="29" s="1"/>
  <c r="AE325" i="29" s="1"/>
  <c r="AE326" i="29" s="1"/>
  <c r="AE327" i="29" s="1"/>
  <c r="AE328" i="29" s="1"/>
  <c r="AE329" i="29" s="1"/>
  <c r="AE330" i="29" s="1"/>
  <c r="AE331" i="29" s="1"/>
  <c r="AE332" i="29" s="1"/>
  <c r="AE333" i="29" s="1"/>
  <c r="AE334" i="29" s="1"/>
  <c r="AE335" i="29" s="1"/>
  <c r="AE336" i="29" s="1"/>
  <c r="AE337" i="29" s="1"/>
  <c r="AE338" i="29" s="1"/>
  <c r="AE339" i="29" s="1"/>
  <c r="AE340" i="29" s="1"/>
  <c r="AE341" i="29" s="1"/>
  <c r="AE342" i="29" s="1"/>
  <c r="AE343" i="29" s="1"/>
  <c r="AE344" i="29" s="1"/>
  <c r="AE345" i="29" s="1"/>
  <c r="AE346" i="29" s="1"/>
  <c r="AE347" i="29" s="1"/>
  <c r="AE348" i="29" s="1"/>
  <c r="AE349" i="29" s="1"/>
  <c r="AE350" i="29" s="1"/>
  <c r="AE351" i="29" s="1"/>
  <c r="AE352" i="29" s="1"/>
  <c r="AE353" i="29" s="1"/>
  <c r="AE354" i="29" s="1"/>
  <c r="AE355" i="29" s="1"/>
  <c r="AE356" i="29" s="1"/>
  <c r="AE357" i="29" s="1"/>
  <c r="AE358" i="29" s="1"/>
  <c r="AE359" i="29" s="1"/>
  <c r="AE360" i="29" s="1"/>
  <c r="AE361" i="29" s="1"/>
  <c r="AE362" i="29" s="1"/>
  <c r="AE363" i="29" s="1"/>
  <c r="AE364" i="29" s="1"/>
  <c r="AE365" i="29" s="1"/>
  <c r="AE366" i="29" s="1"/>
  <c r="AE367" i="29" s="1"/>
  <c r="AE368" i="29" s="1"/>
  <c r="AE369" i="29" s="1"/>
  <c r="AE370" i="29" s="1"/>
  <c r="AE371" i="29" s="1"/>
  <c r="AE372" i="29" s="1"/>
  <c r="AE373" i="29" s="1"/>
  <c r="AE374" i="29" s="1"/>
  <c r="AE375" i="29" s="1"/>
  <c r="AE376" i="29" s="1"/>
  <c r="AE377" i="29" s="1"/>
  <c r="AE378" i="29" s="1"/>
  <c r="AE379" i="29" s="1"/>
  <c r="AE380" i="29" s="1"/>
  <c r="AE381" i="29" s="1"/>
  <c r="AE382" i="29" s="1"/>
  <c r="AE383" i="29" s="1"/>
  <c r="AE384" i="29" s="1"/>
  <c r="X274" i="29"/>
  <c r="X275" i="29" s="1"/>
  <c r="X276" i="29" s="1"/>
  <c r="X277" i="29" s="1"/>
  <c r="X278" i="29" s="1"/>
  <c r="X279" i="29" s="1"/>
  <c r="X280" i="29" s="1"/>
  <c r="X281" i="29" s="1"/>
  <c r="X282" i="29" s="1"/>
  <c r="X283" i="29" s="1"/>
  <c r="X284" i="29" s="1"/>
  <c r="X285" i="29" s="1"/>
  <c r="X286" i="29" s="1"/>
  <c r="X287" i="29" s="1"/>
  <c r="X288" i="29" s="1"/>
  <c r="X289" i="29" s="1"/>
  <c r="X290" i="29" s="1"/>
  <c r="X291" i="29" s="1"/>
  <c r="X292" i="29" s="1"/>
  <c r="X293" i="29" s="1"/>
  <c r="X294" i="29" s="1"/>
  <c r="X295" i="29" s="1"/>
  <c r="X296" i="29" s="1"/>
  <c r="X297" i="29" s="1"/>
  <c r="X298" i="29" s="1"/>
  <c r="X299" i="29" s="1"/>
  <c r="X300" i="29" s="1"/>
  <c r="X301" i="29" s="1"/>
  <c r="X302" i="29" s="1"/>
  <c r="X303" i="29" s="1"/>
  <c r="X304" i="29" s="1"/>
  <c r="X305" i="29" s="1"/>
  <c r="X306" i="29" s="1"/>
  <c r="X307" i="29" s="1"/>
  <c r="X308" i="29" s="1"/>
  <c r="X309" i="29" s="1"/>
  <c r="X310" i="29" s="1"/>
  <c r="X311" i="29" s="1"/>
  <c r="X312" i="29" s="1"/>
  <c r="X313" i="29" s="1"/>
  <c r="X314" i="29" s="1"/>
  <c r="X315" i="29" s="1"/>
  <c r="X316" i="29" s="1"/>
  <c r="AK274" i="29"/>
  <c r="AK275" i="29" s="1"/>
  <c r="AK276" i="29" s="1"/>
  <c r="AK277" i="29" s="1"/>
  <c r="AK278" i="29" s="1"/>
  <c r="AK279" i="29" s="1"/>
  <c r="AK280" i="29" s="1"/>
  <c r="AK281" i="29" s="1"/>
  <c r="AK282" i="29" s="1"/>
  <c r="AK283" i="29" s="1"/>
  <c r="AK284" i="29" s="1"/>
  <c r="AK285" i="29" s="1"/>
  <c r="AK286" i="29" s="1"/>
  <c r="AK287" i="29" s="1"/>
  <c r="AK288" i="29" s="1"/>
  <c r="AK289" i="29" s="1"/>
  <c r="AK290" i="29" s="1"/>
  <c r="AK291" i="29" s="1"/>
  <c r="AK292" i="29" s="1"/>
  <c r="AK293" i="29" s="1"/>
  <c r="AK294" i="29" s="1"/>
  <c r="AK295" i="29" s="1"/>
  <c r="AK296" i="29" s="1"/>
  <c r="AK297" i="29" s="1"/>
  <c r="AK298" i="29" s="1"/>
  <c r="AK299" i="29" s="1"/>
  <c r="AK300" i="29" s="1"/>
  <c r="AK301" i="29" s="1"/>
  <c r="AK302" i="29" s="1"/>
  <c r="AK303" i="29" s="1"/>
  <c r="AK304" i="29" s="1"/>
  <c r="AK305" i="29" s="1"/>
  <c r="AK306" i="29" s="1"/>
  <c r="AK307" i="29" s="1"/>
  <c r="AK308" i="29" s="1"/>
  <c r="AK309" i="29" s="1"/>
  <c r="AK310" i="29" s="1"/>
  <c r="AK311" i="29" s="1"/>
  <c r="AK312" i="29" s="1"/>
  <c r="AK313" i="29" s="1"/>
  <c r="AK314" i="29" s="1"/>
  <c r="AK315" i="29" s="1"/>
  <c r="AK316" i="29" s="1"/>
  <c r="Q5" i="26"/>
  <c r="AE385" i="29" l="1"/>
  <c r="AE386" i="29" s="1"/>
  <c r="AE387" i="29" s="1"/>
  <c r="AE388" i="29" s="1"/>
  <c r="AE389" i="29" s="1"/>
  <c r="AE390" i="29" s="1"/>
  <c r="AE391" i="29" s="1"/>
  <c r="AE392" i="29" s="1"/>
  <c r="AE393" i="29" s="1"/>
  <c r="AE394" i="29" s="1"/>
  <c r="AE395" i="29" s="1"/>
  <c r="AE396" i="29" s="1"/>
  <c r="AE397" i="29" s="1"/>
  <c r="AE398" i="29" s="1"/>
  <c r="AE399" i="29" s="1"/>
  <c r="AE400" i="29" s="1"/>
  <c r="AE401" i="29" s="1"/>
  <c r="AE402" i="29" s="1"/>
  <c r="AE403" i="29" s="1"/>
  <c r="AE404" i="29" s="1"/>
  <c r="AE405" i="29" s="1"/>
  <c r="AE406" i="29" s="1"/>
  <c r="AE407" i="29" s="1"/>
  <c r="AE408" i="29" s="1"/>
  <c r="AE409" i="29" s="1"/>
  <c r="AE410" i="29" s="1"/>
  <c r="AE411" i="29" s="1"/>
  <c r="B362" i="29"/>
  <c r="AK317" i="29"/>
  <c r="AK318" i="29" s="1"/>
  <c r="AK319" i="29" s="1"/>
  <c r="AK320" i="29" s="1"/>
  <c r="AK321" i="29" s="1"/>
  <c r="AK322" i="29" s="1"/>
  <c r="AK323" i="29" s="1"/>
  <c r="AK324" i="29" s="1"/>
  <c r="AK325" i="29" s="1"/>
  <c r="AK326" i="29" s="1"/>
  <c r="AK327" i="29" s="1"/>
  <c r="AK328" i="29" s="1"/>
  <c r="AK329" i="29" s="1"/>
  <c r="AK330" i="29" s="1"/>
  <c r="AK331" i="29" s="1"/>
  <c r="AK332" i="29" s="1"/>
  <c r="AK333" i="29" s="1"/>
  <c r="AK334" i="29" s="1"/>
  <c r="AK335" i="29" s="1"/>
  <c r="AK336" i="29" s="1"/>
  <c r="AK337" i="29" s="1"/>
  <c r="AK338" i="29" s="1"/>
  <c r="AK339" i="29" s="1"/>
  <c r="AK340" i="29" s="1"/>
  <c r="AK341" i="29" s="1"/>
  <c r="AK342" i="29" s="1"/>
  <c r="AK343" i="29" s="1"/>
  <c r="AK344" i="29" s="1"/>
  <c r="AK345" i="29" s="1"/>
  <c r="AK346" i="29" s="1"/>
  <c r="AK347" i="29" s="1"/>
  <c r="AK348" i="29" s="1"/>
  <c r="AK349" i="29" s="1"/>
  <c r="AK350" i="29" s="1"/>
  <c r="AK351" i="29" s="1"/>
  <c r="AK352" i="29" s="1"/>
  <c r="AK353" i="29" s="1"/>
  <c r="AK354" i="29" s="1"/>
  <c r="AK355" i="29" s="1"/>
  <c r="AK356" i="29" s="1"/>
  <c r="AK357" i="29" s="1"/>
  <c r="AK358" i="29" s="1"/>
  <c r="AK359" i="29" s="1"/>
  <c r="AK360" i="29" s="1"/>
  <c r="AK361" i="29" s="1"/>
  <c r="AK362" i="29" s="1"/>
  <c r="AK363" i="29" s="1"/>
  <c r="AK364" i="29" s="1"/>
  <c r="AK365" i="29" s="1"/>
  <c r="AK366" i="29" s="1"/>
  <c r="AK367" i="29" s="1"/>
  <c r="AK368" i="29" s="1"/>
  <c r="AK369" i="29" s="1"/>
  <c r="AK370" i="29" s="1"/>
  <c r="AK371" i="29" s="1"/>
  <c r="AK372" i="29" s="1"/>
  <c r="AK373" i="29" s="1"/>
  <c r="AK374" i="29" s="1"/>
  <c r="AK375" i="29" s="1"/>
  <c r="AK376" i="29" s="1"/>
  <c r="AK377" i="29" s="1"/>
  <c r="AK378" i="29" s="1"/>
  <c r="AK379" i="29" s="1"/>
  <c r="AK380" i="29" s="1"/>
  <c r="AK381" i="29" s="1"/>
  <c r="AK382" i="29" s="1"/>
  <c r="AK383" i="29" s="1"/>
  <c r="AK384" i="29" s="1"/>
  <c r="X317" i="29"/>
  <c r="X318" i="29" s="1"/>
  <c r="X319" i="29" s="1"/>
  <c r="X320" i="29" s="1"/>
  <c r="X321" i="29" s="1"/>
  <c r="X322" i="29" s="1"/>
  <c r="X323" i="29" s="1"/>
  <c r="X324" i="29" s="1"/>
  <c r="X325" i="29" s="1"/>
  <c r="X326" i="29" s="1"/>
  <c r="X327" i="29" s="1"/>
  <c r="X328" i="29" s="1"/>
  <c r="X329" i="29" s="1"/>
  <c r="X330" i="29" s="1"/>
  <c r="X331" i="29" s="1"/>
  <c r="X332" i="29" s="1"/>
  <c r="X333" i="29" s="1"/>
  <c r="X334" i="29" s="1"/>
  <c r="X335" i="29" s="1"/>
  <c r="X336" i="29" s="1"/>
  <c r="X337" i="29" s="1"/>
  <c r="X338" i="29" s="1"/>
  <c r="X339" i="29" s="1"/>
  <c r="X340" i="29" s="1"/>
  <c r="X341" i="29" s="1"/>
  <c r="X342" i="29" s="1"/>
  <c r="X343" i="29" s="1"/>
  <c r="X344" i="29" s="1"/>
  <c r="X345" i="29" s="1"/>
  <c r="X346" i="29" s="1"/>
  <c r="X347" i="29" s="1"/>
  <c r="X348" i="29" s="1"/>
  <c r="X349" i="29" s="1"/>
  <c r="X350" i="29" s="1"/>
  <c r="X351" i="29" s="1"/>
  <c r="X352" i="29" s="1"/>
  <c r="X353" i="29" s="1"/>
  <c r="X354" i="29" s="1"/>
  <c r="X355" i="29" s="1"/>
  <c r="X356" i="29" s="1"/>
  <c r="X357" i="29" s="1"/>
  <c r="X358" i="29" s="1"/>
  <c r="X359" i="29" s="1"/>
  <c r="X360" i="29" s="1"/>
  <c r="X361" i="29" s="1"/>
  <c r="X362" i="29" s="1"/>
  <c r="X363" i="29" s="1"/>
  <c r="X364" i="29" s="1"/>
  <c r="X365" i="29" s="1"/>
  <c r="X366" i="29" s="1"/>
  <c r="X367" i="29" s="1"/>
  <c r="X368" i="29" s="1"/>
  <c r="X369" i="29" s="1"/>
  <c r="X370" i="29" s="1"/>
  <c r="X371" i="29" s="1"/>
  <c r="X372" i="29" s="1"/>
  <c r="X373" i="29" s="1"/>
  <c r="X374" i="29" s="1"/>
  <c r="X375" i="29" s="1"/>
  <c r="X376" i="29" s="1"/>
  <c r="X377" i="29" s="1"/>
  <c r="X378" i="29" s="1"/>
  <c r="X379" i="29" s="1"/>
  <c r="X380" i="29" s="1"/>
  <c r="X381" i="29" s="1"/>
  <c r="X382" i="29" s="1"/>
  <c r="X383" i="29" s="1"/>
  <c r="X384" i="29" s="1"/>
  <c r="Q6" i="26"/>
  <c r="Q7" i="26" s="1"/>
  <c r="AE412" i="29" l="1"/>
  <c r="AE413" i="29" s="1"/>
  <c r="AE414" i="29" s="1"/>
  <c r="AE415" i="29" s="1"/>
  <c r="AE416" i="29" s="1"/>
  <c r="AE417" i="29" s="1"/>
  <c r="X385" i="29"/>
  <c r="X386" i="29" s="1"/>
  <c r="X387" i="29" s="1"/>
  <c r="X388" i="29" s="1"/>
  <c r="X389" i="29" s="1"/>
  <c r="X390" i="29" s="1"/>
  <c r="X391" i="29" s="1"/>
  <c r="X392" i="29" s="1"/>
  <c r="X393" i="29" s="1"/>
  <c r="X394" i="29" s="1"/>
  <c r="X395" i="29" s="1"/>
  <c r="X396" i="29" s="1"/>
  <c r="X397" i="29" s="1"/>
  <c r="X398" i="29" s="1"/>
  <c r="X399" i="29" s="1"/>
  <c r="X400" i="29" s="1"/>
  <c r="X401" i="29" s="1"/>
  <c r="X402" i="29" s="1"/>
  <c r="X403" i="29" s="1"/>
  <c r="X404" i="29" s="1"/>
  <c r="X405" i="29" s="1"/>
  <c r="X406" i="29" s="1"/>
  <c r="X407" i="29" s="1"/>
  <c r="X408" i="29" s="1"/>
  <c r="X409" i="29" s="1"/>
  <c r="X410" i="29" s="1"/>
  <c r="X411" i="29" s="1"/>
  <c r="X412" i="29" s="1"/>
  <c r="X413" i="29" s="1"/>
  <c r="X414" i="29" s="1"/>
  <c r="X415" i="29" s="1"/>
  <c r="X416" i="29" s="1"/>
  <c r="X417" i="29" s="1"/>
  <c r="AK385" i="29"/>
  <c r="AK386" i="29" s="1"/>
  <c r="AK387" i="29" s="1"/>
  <c r="AK388" i="29" s="1"/>
  <c r="AK389" i="29" s="1"/>
  <c r="AK390" i="29" s="1"/>
  <c r="AK391" i="29" s="1"/>
  <c r="AK392" i="29" s="1"/>
  <c r="AK393" i="29" s="1"/>
  <c r="AK394" i="29" s="1"/>
  <c r="AK395" i="29" s="1"/>
  <c r="AK396" i="29" s="1"/>
  <c r="AK397" i="29" s="1"/>
  <c r="AK398" i="29" s="1"/>
  <c r="AK399" i="29" s="1"/>
  <c r="AK400" i="29" s="1"/>
  <c r="AK401" i="29" s="1"/>
  <c r="AK402" i="29" s="1"/>
  <c r="AK403" i="29" s="1"/>
  <c r="AK404" i="29" s="1"/>
  <c r="AK405" i="29" s="1"/>
  <c r="AK406" i="29" s="1"/>
  <c r="AK407" i="29" s="1"/>
  <c r="AK408" i="29" s="1"/>
  <c r="AK409" i="29" s="1"/>
  <c r="AK410" i="29" s="1"/>
  <c r="AK411" i="29" s="1"/>
  <c r="AK412" i="29" s="1"/>
  <c r="AK413" i="29" s="1"/>
  <c r="AK414" i="29" s="1"/>
  <c r="AK415" i="29" s="1"/>
  <c r="AK416" i="29" s="1"/>
  <c r="AK417" i="29" s="1"/>
  <c r="B363" i="29"/>
  <c r="B364" i="29" s="1"/>
  <c r="B365" i="29" s="1"/>
  <c r="Q8" i="26"/>
  <c r="Q9" i="26" s="1"/>
  <c r="Q10" i="26" s="1"/>
  <c r="Q11" i="26" s="1"/>
  <c r="Q12" i="26" s="1"/>
  <c r="Q13" i="26" s="1"/>
  <c r="Q14" i="26" s="1"/>
  <c r="Q15" i="26" s="1"/>
  <c r="Q16" i="26" s="1"/>
  <c r="Q17" i="26" s="1"/>
  <c r="Q18" i="26" s="1"/>
  <c r="Q19" i="26" s="1"/>
  <c r="Q20" i="26" s="1"/>
  <c r="Q21" i="26" s="1"/>
  <c r="Q22" i="26" s="1"/>
  <c r="Q23" i="26" s="1"/>
  <c r="Q24" i="26" s="1"/>
  <c r="Q25" i="26" s="1"/>
  <c r="Q26" i="26" s="1"/>
  <c r="Q27" i="26" s="1"/>
  <c r="Q28" i="26" s="1"/>
  <c r="Q29" i="26" s="1"/>
  <c r="Q30" i="26" s="1"/>
  <c r="Q31" i="26" s="1"/>
  <c r="Q32" i="26" s="1"/>
  <c r="Q33" i="26" s="1"/>
  <c r="Q34" i="26" s="1"/>
  <c r="Q35" i="26" s="1"/>
  <c r="Q36" i="26" s="1"/>
  <c r="Q37" i="26" s="1"/>
  <c r="Q38" i="26" s="1"/>
  <c r="Q39" i="26" s="1"/>
  <c r="Q40" i="26" s="1"/>
  <c r="Q41" i="26" s="1"/>
  <c r="Q42" i="26" s="1"/>
  <c r="Q43" i="26" s="1"/>
  <c r="Q44" i="26" s="1"/>
  <c r="Q45" i="26" s="1"/>
  <c r="Q46" i="26" s="1"/>
  <c r="Q47" i="26" s="1"/>
  <c r="Q48" i="26" s="1"/>
  <c r="Q49" i="26" s="1"/>
  <c r="Q50" i="26" s="1"/>
  <c r="Q51" i="26" s="1"/>
  <c r="Q52" i="26" s="1"/>
  <c r="Q53" i="26" s="1"/>
  <c r="Q54" i="26" s="1"/>
  <c r="Q55" i="26" s="1"/>
  <c r="Q56" i="26" s="1"/>
  <c r="Q57" i="26" s="1"/>
  <c r="Q58" i="26" s="1"/>
  <c r="Q59" i="26" s="1"/>
  <c r="Q60" i="26" s="1"/>
  <c r="Q61" i="26" s="1"/>
  <c r="Q62" i="26" s="1"/>
  <c r="Q63" i="26" s="1"/>
  <c r="Q64" i="26" s="1"/>
  <c r="Q65" i="26" s="1"/>
  <c r="Q66" i="26" s="1"/>
  <c r="Q67" i="26" s="1"/>
  <c r="Q68" i="26" s="1"/>
  <c r="Q69" i="26" s="1"/>
  <c r="Q70" i="26" s="1"/>
  <c r="Q71" i="26" s="1"/>
  <c r="Q72" i="26" s="1"/>
  <c r="Q73" i="26" s="1"/>
  <c r="Q74" i="26" s="1"/>
  <c r="Q75" i="26" s="1"/>
  <c r="Q76" i="26" s="1"/>
  <c r="Q77" i="26" s="1"/>
  <c r="Q78" i="26" s="1"/>
  <c r="Q79" i="26" s="1"/>
  <c r="Q80" i="26" s="1"/>
  <c r="Q81" i="26" s="1"/>
  <c r="Q82" i="26" s="1"/>
  <c r="Q83" i="26" s="1"/>
  <c r="Q84" i="26" s="1"/>
  <c r="Q85" i="26" s="1"/>
  <c r="Q86" i="26" s="1"/>
  <c r="Q87" i="26" s="1"/>
  <c r="Q88" i="26" s="1"/>
  <c r="Q89" i="26" s="1"/>
  <c r="Q90" i="26" s="1"/>
  <c r="Q91" i="26" s="1"/>
  <c r="Q92" i="26" s="1"/>
  <c r="Q93" i="26" s="1"/>
  <c r="Q94" i="26" s="1"/>
  <c r="Q95" i="26" s="1"/>
  <c r="Q96" i="26" s="1"/>
  <c r="Q97" i="26" s="1"/>
  <c r="Q98" i="26" s="1"/>
  <c r="Q99" i="26" s="1"/>
  <c r="Q100" i="26" s="1"/>
  <c r="Q101" i="26" s="1"/>
  <c r="Q102" i="26" s="1"/>
  <c r="Q103" i="26" s="1"/>
  <c r="Q104" i="26" s="1"/>
  <c r="Q105" i="26" s="1"/>
  <c r="Q106" i="26" s="1"/>
  <c r="Q107" i="26" s="1"/>
  <c r="Q108" i="26" s="1"/>
  <c r="Q109" i="26" s="1"/>
  <c r="Q110" i="26" s="1"/>
  <c r="Q111" i="26" s="1"/>
  <c r="Q112" i="26" s="1"/>
  <c r="Q113" i="26" s="1"/>
  <c r="Q114" i="26" s="1"/>
  <c r="Q115" i="26" s="1"/>
  <c r="Q116" i="26" s="1"/>
  <c r="Q117" i="26" s="1"/>
  <c r="Q118" i="26" s="1"/>
  <c r="Q119" i="26" s="1"/>
  <c r="Q120" i="26" s="1"/>
  <c r="Q121" i="26" s="1"/>
  <c r="Q122" i="26" s="1"/>
  <c r="Q123" i="26" s="1"/>
  <c r="Q124" i="26" s="1"/>
  <c r="Q125" i="26" s="1"/>
  <c r="Q126" i="26" s="1"/>
  <c r="Q127" i="26" s="1"/>
  <c r="Q128" i="26" s="1"/>
  <c r="Q129" i="26" s="1"/>
  <c r="Q130" i="26" s="1"/>
  <c r="Q131" i="26" s="1"/>
  <c r="Q132" i="26" s="1"/>
  <c r="Q133" i="26" s="1"/>
  <c r="Q134" i="26" s="1"/>
  <c r="Q135" i="26" s="1"/>
  <c r="Q136" i="26" s="1"/>
  <c r="Q137" i="26" s="1"/>
  <c r="Q138" i="26" s="1"/>
  <c r="Q139" i="26" s="1"/>
  <c r="Q140" i="26" s="1"/>
  <c r="Q141" i="26" s="1"/>
  <c r="Q142" i="26" s="1"/>
  <c r="Q143" i="26" s="1"/>
  <c r="Q144" i="26" s="1"/>
  <c r="Q145" i="26" s="1"/>
  <c r="Q146" i="26" s="1"/>
  <c r="Q147" i="26" s="1"/>
  <c r="Q148" i="26" s="1"/>
  <c r="Q149" i="26" s="1"/>
  <c r="Q150" i="26" s="1"/>
  <c r="Q151" i="26" s="1"/>
  <c r="Q152" i="26" s="1"/>
  <c r="Q153" i="26" s="1"/>
  <c r="Q154" i="26" s="1"/>
  <c r="Q155" i="26" s="1"/>
  <c r="Q156" i="26" s="1"/>
  <c r="Q157" i="26" s="1"/>
  <c r="Q158" i="26" s="1"/>
  <c r="Q159" i="26" s="1"/>
  <c r="Q160" i="26" s="1"/>
  <c r="Q161" i="26" s="1"/>
  <c r="Q162" i="26" s="1"/>
  <c r="Q163" i="26" s="1"/>
  <c r="Q164" i="26" s="1"/>
  <c r="Q165" i="26" s="1"/>
  <c r="Q166" i="26" s="1"/>
  <c r="Q167" i="26" s="1"/>
  <c r="Q168" i="26" s="1"/>
  <c r="Q169" i="26" s="1"/>
  <c r="Q170" i="26" s="1"/>
  <c r="Q171" i="26" s="1"/>
  <c r="Q172" i="26" s="1"/>
  <c r="Q173" i="26" s="1"/>
  <c r="Q174" i="26" s="1"/>
  <c r="Q175" i="26" s="1"/>
  <c r="Q176" i="26" s="1"/>
  <c r="Q177" i="26" s="1"/>
  <c r="Q178" i="26" s="1"/>
  <c r="Q179" i="26" s="1"/>
  <c r="Q180" i="26" s="1"/>
  <c r="Q181" i="26" s="1"/>
  <c r="Q182" i="26" s="1"/>
  <c r="Q183" i="26" s="1"/>
  <c r="Q184" i="26" s="1"/>
  <c r="Q185" i="26" s="1"/>
  <c r="Q186" i="26" s="1"/>
  <c r="Q187" i="26" s="1"/>
  <c r="Q188" i="26" s="1"/>
  <c r="Q189" i="26" s="1"/>
  <c r="Q190" i="26" s="1"/>
  <c r="Q191" i="26" s="1"/>
  <c r="Q192" i="26" s="1"/>
  <c r="Q193" i="26" s="1"/>
  <c r="Q194" i="26" s="1"/>
  <c r="Q195" i="26" s="1"/>
  <c r="Q196" i="26" s="1"/>
  <c r="Q197" i="26" s="1"/>
  <c r="Q198" i="26" s="1"/>
  <c r="Q199" i="26" s="1"/>
  <c r="Q200" i="26" s="1"/>
  <c r="Q201" i="26" s="1"/>
  <c r="Q202" i="26" s="1"/>
  <c r="Q203" i="26" s="1"/>
  <c r="Q204" i="26" s="1"/>
  <c r="Q205" i="26" s="1"/>
  <c r="Q206" i="26" s="1"/>
  <c r="Q207" i="26" s="1"/>
  <c r="Q208" i="26" s="1"/>
  <c r="Q209" i="26" s="1"/>
  <c r="Q210" i="26" s="1"/>
  <c r="Q211" i="26" s="1"/>
  <c r="Q212" i="26" s="1"/>
  <c r="Q213" i="26" s="1"/>
  <c r="Q214" i="26" s="1"/>
  <c r="Q215" i="26" s="1"/>
  <c r="Q216" i="26" s="1"/>
  <c r="Q217" i="26" s="1"/>
  <c r="Q218" i="26" s="1"/>
  <c r="Q219" i="26" s="1"/>
  <c r="Q220" i="26" s="1"/>
  <c r="Q221" i="26" s="1"/>
  <c r="Q222" i="26" s="1"/>
  <c r="Q223" i="26" s="1"/>
  <c r="Q224" i="26" s="1"/>
  <c r="Q225" i="26" s="1"/>
  <c r="Q226" i="26" s="1"/>
  <c r="Q227" i="26" s="1"/>
  <c r="Q228" i="26" s="1"/>
  <c r="Q229" i="26" s="1"/>
  <c r="Q230" i="26" s="1"/>
  <c r="Q231" i="26" s="1"/>
  <c r="Q232" i="26" s="1"/>
  <c r="Q233" i="26" s="1"/>
  <c r="Q234" i="26" s="1"/>
  <c r="Q235" i="26" s="1"/>
  <c r="Q236" i="26" s="1"/>
  <c r="Q237" i="26" s="1"/>
  <c r="Q238" i="26" s="1"/>
  <c r="Q239" i="26" s="1"/>
  <c r="Q240" i="26" s="1"/>
  <c r="Q241" i="26" s="1"/>
  <c r="Q242" i="26" s="1"/>
  <c r="Q243" i="26" s="1"/>
  <c r="Q244" i="26" s="1"/>
  <c r="Q245" i="26" s="1"/>
  <c r="Q246" i="26" s="1"/>
  <c r="Q247" i="26" s="1"/>
  <c r="Q248" i="26" s="1"/>
  <c r="Q249" i="26" s="1"/>
  <c r="Q250" i="26" s="1"/>
  <c r="Q251" i="26" s="1"/>
  <c r="Q252" i="26" s="1"/>
  <c r="Q253" i="26" s="1"/>
  <c r="Q254" i="26" s="1"/>
  <c r="Q255" i="26" s="1"/>
  <c r="Q256" i="26" s="1"/>
  <c r="Q257" i="26" s="1"/>
  <c r="Q258" i="26" s="1"/>
  <c r="Q259" i="26" s="1"/>
  <c r="Q260" i="26" s="1"/>
  <c r="B366" i="29" l="1"/>
  <c r="B367" i="29" s="1"/>
  <c r="B368" i="29" s="1"/>
  <c r="B369" i="29" l="1"/>
  <c r="B370" i="29" l="1"/>
  <c r="B371" i="29" s="1"/>
  <c r="B372" i="29" s="1"/>
  <c r="B373" i="29" l="1"/>
  <c r="B374" i="29" s="1"/>
  <c r="B375" i="29" s="1"/>
  <c r="B376" i="29" s="1"/>
  <c r="B377" i="29" l="1"/>
  <c r="B378" i="29" l="1"/>
  <c r="B379" i="29" l="1"/>
  <c r="B380" i="29" s="1"/>
  <c r="B381" i="29" s="1"/>
  <c r="B382" i="29" s="1"/>
  <c r="B383" i="29" l="1"/>
  <c r="B384" i="29" l="1"/>
  <c r="B385" i="29" l="1"/>
  <c r="B386" i="29" l="1"/>
  <c r="B387" i="29" s="1"/>
  <c r="B388" i="29" s="1"/>
  <c r="B389" i="29" l="1"/>
  <c r="B390" i="29" s="1"/>
  <c r="B391" i="29" l="1"/>
  <c r="B392" i="29" l="1"/>
  <c r="B393" i="29" s="1"/>
  <c r="B394" i="29" s="1"/>
  <c r="B395" i="29" l="1"/>
  <c r="B396" i="29" s="1"/>
  <c r="B397" i="29" l="1"/>
  <c r="B398" i="29" l="1"/>
  <c r="B399" i="29" s="1"/>
  <c r="B400" i="29" l="1"/>
  <c r="B401" i="29" s="1"/>
  <c r="B402" i="29" l="1"/>
  <c r="B403" i="29" l="1"/>
  <c r="B404" i="29" s="1"/>
  <c r="B405" i="29" s="1"/>
  <c r="B406" i="29" l="1"/>
  <c r="B407" i="29" l="1"/>
  <c r="B408" i="29" s="1"/>
  <c r="B409" i="29" s="1"/>
  <c r="B410" i="29" l="1"/>
  <c r="B411" i="29" l="1"/>
  <c r="B412" i="29" s="1"/>
  <c r="B413" i="29" s="1"/>
  <c r="B414" i="29" s="1"/>
  <c r="B415" i="29" l="1"/>
  <c r="B416" i="29" s="1"/>
  <c r="B417" i="29" s="1"/>
  <c r="C8" i="32"/>
  <c r="B5" i="16" l="1"/>
  <c r="B6" i="16" s="1"/>
  <c r="B7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l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l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Braeden Barlow</author>
  </authors>
  <commentList>
    <comment ref="M87" authorId="0" shapeId="0" xr:uid="{F6364E9F-4AEC-D04A-AEEE-7A13622F9D2D}">
      <text>
        <r>
          <rPr>
            <b/>
            <sz val="10"/>
            <color rgb="FF000000"/>
            <rFont val="Tahoma"/>
            <family val="2"/>
          </rPr>
          <t>Deadheat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<sst xmlns="http://schemas.openxmlformats.org/spreadsheetml/2006/main" count="7021" uniqueCount="917">
  <si>
    <t>Date</t>
  </si>
  <si>
    <t>3rd</t>
  </si>
  <si>
    <t>1st</t>
  </si>
  <si>
    <t>R3</t>
  </si>
  <si>
    <t>Benalla</t>
  </si>
  <si>
    <t>2nd</t>
  </si>
  <si>
    <t>R7</t>
  </si>
  <si>
    <t>Moe</t>
  </si>
  <si>
    <t>Cranbourne</t>
  </si>
  <si>
    <t>Profit</t>
  </si>
  <si>
    <t>OVERALL</t>
  </si>
  <si>
    <t>Units</t>
  </si>
  <si>
    <t>Result</t>
  </si>
  <si>
    <t>Place</t>
  </si>
  <si>
    <t>Win</t>
  </si>
  <si>
    <t>Race</t>
  </si>
  <si>
    <t>Racetrack</t>
  </si>
  <si>
    <t>Horse</t>
  </si>
  <si>
    <t>R1</t>
  </si>
  <si>
    <t>Sale</t>
  </si>
  <si>
    <t>Moonee Valley</t>
  </si>
  <si>
    <t>Echuca</t>
  </si>
  <si>
    <t>R9</t>
  </si>
  <si>
    <t>Bairnsdale</t>
  </si>
  <si>
    <t>Flemington</t>
  </si>
  <si>
    <t>Ballarat</t>
  </si>
  <si>
    <t>Swan Hill</t>
  </si>
  <si>
    <t>R4</t>
  </si>
  <si>
    <t>Kyneton</t>
  </si>
  <si>
    <t>R2</t>
  </si>
  <si>
    <t>Wangaratta</t>
  </si>
  <si>
    <t>Mornington</t>
  </si>
  <si>
    <t>Bendigo</t>
  </si>
  <si>
    <t>R5</t>
  </si>
  <si>
    <t>Warrnambool</t>
  </si>
  <si>
    <t>Sandown</t>
  </si>
  <si>
    <t>Pakenham</t>
  </si>
  <si>
    <t>R6</t>
  </si>
  <si>
    <t>Morphetville</t>
  </si>
  <si>
    <t>R8</t>
  </si>
  <si>
    <t>Caulfield</t>
  </si>
  <si>
    <t>Hamilton</t>
  </si>
  <si>
    <t>Geelong</t>
  </si>
  <si>
    <t>Donald</t>
  </si>
  <si>
    <t>Werribee</t>
  </si>
  <si>
    <t>Wodonga</t>
  </si>
  <si>
    <t>4th</t>
  </si>
  <si>
    <t>Traralgon</t>
  </si>
  <si>
    <t>Ararat</t>
  </si>
  <si>
    <t>7th</t>
  </si>
  <si>
    <t>Colac</t>
  </si>
  <si>
    <t>10th</t>
  </si>
  <si>
    <t>5th</t>
  </si>
  <si>
    <t>MDN</t>
  </si>
  <si>
    <t>Class</t>
  </si>
  <si>
    <t>BM64</t>
  </si>
  <si>
    <t>BM58</t>
  </si>
  <si>
    <t>BM70</t>
  </si>
  <si>
    <t>BM78</t>
  </si>
  <si>
    <t>Stony Creek</t>
  </si>
  <si>
    <t>6th</t>
  </si>
  <si>
    <t>Burrumbeet</t>
  </si>
  <si>
    <t>Terang</t>
  </si>
  <si>
    <t>Yarra Valley</t>
  </si>
  <si>
    <t>Tatura</t>
  </si>
  <si>
    <t>8th</t>
  </si>
  <si>
    <t>Kilmore</t>
  </si>
  <si>
    <t>12th</t>
  </si>
  <si>
    <t>Rosehill</t>
  </si>
  <si>
    <t>Albury</t>
  </si>
  <si>
    <t>Total</t>
  </si>
  <si>
    <t>9th</t>
  </si>
  <si>
    <t>HCP</t>
  </si>
  <si>
    <t>State</t>
  </si>
  <si>
    <t>VIC</t>
  </si>
  <si>
    <t>#</t>
  </si>
  <si>
    <t>Synthetic</t>
  </si>
  <si>
    <t>Clayton Douglas</t>
  </si>
  <si>
    <t>Soft</t>
  </si>
  <si>
    <t>Good</t>
  </si>
  <si>
    <t>Heavy</t>
  </si>
  <si>
    <t>Distance</t>
  </si>
  <si>
    <t>CL1</t>
  </si>
  <si>
    <t>Michael Kent</t>
  </si>
  <si>
    <t>14th</t>
  </si>
  <si>
    <t>RAINBIEL</t>
  </si>
  <si>
    <t>LR</t>
  </si>
  <si>
    <t>NSW</t>
  </si>
  <si>
    <t>QLD</t>
  </si>
  <si>
    <t>BM84</t>
  </si>
  <si>
    <t>GRP3</t>
  </si>
  <si>
    <t>*Betfair SP is used as a 'guide' price only. Commission is not deducted.*</t>
  </si>
  <si>
    <t>FAR ENOUGH</t>
  </si>
  <si>
    <t>11th</t>
  </si>
  <si>
    <t>MISS ALBANIA</t>
  </si>
  <si>
    <t>13th</t>
  </si>
  <si>
    <t>LOVEPLANET</t>
  </si>
  <si>
    <t>NAVAL ENVOY</t>
  </si>
  <si>
    <t>Kembla Grange</t>
  </si>
  <si>
    <t>2YO</t>
  </si>
  <si>
    <t>Happy Valley</t>
  </si>
  <si>
    <t>HK</t>
  </si>
  <si>
    <t>ZION</t>
  </si>
  <si>
    <t>MAXIMUM VELOCITY</t>
  </si>
  <si>
    <t>VERANSKOVA</t>
  </si>
  <si>
    <t>RANVEER</t>
  </si>
  <si>
    <t>Eagle Farm</t>
  </si>
  <si>
    <t>JIGSAW</t>
  </si>
  <si>
    <t>AMALFI SPRITZ</t>
  </si>
  <si>
    <t>Wagga</t>
  </si>
  <si>
    <t>Logan McGill</t>
  </si>
  <si>
    <t>Stawell</t>
  </si>
  <si>
    <t>Canberra</t>
  </si>
  <si>
    <t>SA</t>
  </si>
  <si>
    <t>Warracknabeal</t>
  </si>
  <si>
    <t>Mildura</t>
  </si>
  <si>
    <t>Sha Tin</t>
  </si>
  <si>
    <t>Penola</t>
  </si>
  <si>
    <t>INVINCIBLE CAVIAR</t>
  </si>
  <si>
    <t>Gosford</t>
  </si>
  <si>
    <t>Hawkesbury</t>
  </si>
  <si>
    <t>TRUE PATRIOT</t>
  </si>
  <si>
    <t>Randwick</t>
  </si>
  <si>
    <t>SQUARE CUT</t>
  </si>
  <si>
    <t>Canterbury</t>
  </si>
  <si>
    <t>SUNSET LADY</t>
  </si>
  <si>
    <t>R10</t>
  </si>
  <si>
    <t>Goulburn</t>
  </si>
  <si>
    <t>Casterton</t>
  </si>
  <si>
    <t>COOLSHOT</t>
  </si>
  <si>
    <t>Win Unit</t>
  </si>
  <si>
    <t>Place Unit</t>
  </si>
  <si>
    <t>Adjust the 'Win Unit' and 'Place Unit' as you wish. These units will be applied to every runner on a consistent basis to get the results.</t>
  </si>
  <si>
    <t>BM90</t>
  </si>
  <si>
    <t>HYDRO STAR</t>
  </si>
  <si>
    <t>FIRST UP</t>
  </si>
  <si>
    <t>SECOND UP</t>
  </si>
  <si>
    <t>Win SP</t>
  </si>
  <si>
    <t>Place SP</t>
  </si>
  <si>
    <t>Trainer</t>
  </si>
  <si>
    <t>John McArdle</t>
  </si>
  <si>
    <t>Enver Jusufovic</t>
  </si>
  <si>
    <t>Erin Maher</t>
  </si>
  <si>
    <t>Cindy Alderson</t>
  </si>
  <si>
    <t>The 'Win Units' are based on winning 10 units of profit on the Win bet (only). The 'Place Units' are at odds of $1.80+ only and are based on breaking even on the Win and Place bet.</t>
  </si>
  <si>
    <t>2YO HCP</t>
  </si>
  <si>
    <t>BM60</t>
  </si>
  <si>
    <t>BM68</t>
  </si>
  <si>
    <t>RACING VICTORIA'S WEEK-FREE OF RACING</t>
  </si>
  <si>
    <t>Newcastle</t>
  </si>
  <si>
    <t>LEFT REELING</t>
  </si>
  <si>
    <t>RED HAWK</t>
  </si>
  <si>
    <t>Tony &amp; Clavin McEvoy</t>
  </si>
  <si>
    <t>Peter Moody</t>
  </si>
  <si>
    <t>WAY TO THE STARS</t>
  </si>
  <si>
    <t>Nowra</t>
  </si>
  <si>
    <t>XTRA GEAR</t>
  </si>
  <si>
    <t>MORNINGTON GLORY</t>
  </si>
  <si>
    <t>Matt Laurie</t>
  </si>
  <si>
    <t>-</t>
  </si>
  <si>
    <t>JOSEYLIN</t>
  </si>
  <si>
    <t>Ben &amp; JD Hayes</t>
  </si>
  <si>
    <t>DRAFT DAY</t>
  </si>
  <si>
    <t>PROWLING</t>
  </si>
  <si>
    <t>FLY ON BYE</t>
  </si>
  <si>
    <t>BEAUKATI</t>
  </si>
  <si>
    <t>Clinton McDonald</t>
  </si>
  <si>
    <t>GRP2</t>
  </si>
  <si>
    <t>3YO SWP</t>
  </si>
  <si>
    <t>ROCK MY SOCKS OFF</t>
  </si>
  <si>
    <t>GRP1</t>
  </si>
  <si>
    <t>GOT THE STYLE</t>
  </si>
  <si>
    <t>Horsham</t>
  </si>
  <si>
    <t>SPIRIT OF GAYLARD</t>
  </si>
  <si>
    <t>Mith Freeman</t>
  </si>
  <si>
    <t>PSYCHO STAR</t>
  </si>
  <si>
    <t>3Y-SWP</t>
  </si>
  <si>
    <t>FACE THE JURY</t>
  </si>
  <si>
    <t>Murtoa</t>
  </si>
  <si>
    <t>CORRETTO</t>
  </si>
  <si>
    <t>Tom Dabernig</t>
  </si>
  <si>
    <t>TRUE NOBILITY</t>
  </si>
  <si>
    <t>VAIL MOUNTAIN</t>
  </si>
  <si>
    <t>Notes</t>
  </si>
  <si>
    <t>sold to Hong Kong.</t>
  </si>
  <si>
    <t>*The Betfair Starting Price is used as the SP for Win and Place prices.*</t>
  </si>
  <si>
    <t>Warwick Farm</t>
  </si>
  <si>
    <t>Mick Price &amp; Michael Kent Jnr</t>
  </si>
  <si>
    <t>DUN WARRIOR</t>
  </si>
  <si>
    <t>Michael, Wayne &amp; John Hawkes</t>
  </si>
  <si>
    <t>SACRED FIELD</t>
  </si>
  <si>
    <t>SUGAR POP</t>
  </si>
  <si>
    <t>Mortlake</t>
  </si>
  <si>
    <t>BIG ME</t>
  </si>
  <si>
    <t>won a Listed race third up.</t>
  </si>
  <si>
    <t>first prep record of 4: 2-1-0.</t>
  </si>
  <si>
    <t>THAT CONTAGEOUS</t>
  </si>
  <si>
    <t>Wyong</t>
  </si>
  <si>
    <t>spelled after FUP win.</t>
  </si>
  <si>
    <t>GAME TO LOVE</t>
  </si>
  <si>
    <t>GLAMOURING</t>
  </si>
  <si>
    <t>Matthew Ellerton &amp; Simon Zahra</t>
  </si>
  <si>
    <t>WRITEY O'PAL</t>
  </si>
  <si>
    <t>MEDIA EMPIRE</t>
  </si>
  <si>
    <t>RIPPLING BELLE</t>
  </si>
  <si>
    <t>MATAO MA</t>
  </si>
  <si>
    <t>Matt Cumani</t>
  </si>
  <si>
    <t>just a trial specialist…</t>
  </si>
  <si>
    <t>didn’t handle Heavy on debut.</t>
  </si>
  <si>
    <t>PHILOSOPHER</t>
  </si>
  <si>
    <t>Anthony &amp; Sam Freedman</t>
  </si>
  <si>
    <t>PINK AND BLACK</t>
  </si>
  <si>
    <t>Jamie Edwards</t>
  </si>
  <si>
    <t>MAGIC DRUM</t>
  </si>
  <si>
    <t>PLACE OF GOLD</t>
  </si>
  <si>
    <t>Cliff Brown</t>
  </si>
  <si>
    <t>MESCHEVER</t>
  </si>
  <si>
    <t>INUNDATION</t>
  </si>
  <si>
    <t>spelled after FUP run.</t>
  </si>
  <si>
    <t>ENGLISH RIVIERA</t>
  </si>
  <si>
    <t>2YO-SWP</t>
  </si>
  <si>
    <t>STAY IN TOUCH</t>
  </si>
  <si>
    <t>KING TOMMY</t>
  </si>
  <si>
    <t>Matthew Ellerton</t>
  </si>
  <si>
    <t>SIGNAL</t>
  </si>
  <si>
    <t>MIDNIGHT CHARM</t>
  </si>
  <si>
    <t>RAMPANT LION</t>
  </si>
  <si>
    <t>STARZ BARWON</t>
  </si>
  <si>
    <t>DANCELITTLESISTER</t>
  </si>
  <si>
    <t>Trent Busuttin &amp; Natalie Young</t>
  </si>
  <si>
    <t>GIRELLO</t>
  </si>
  <si>
    <t>BRITISH COLUMBIA</t>
  </si>
  <si>
    <t>Graheme Begg</t>
  </si>
  <si>
    <t>OVER BOOST</t>
  </si>
  <si>
    <t>Greg Eurell</t>
  </si>
  <si>
    <t>NZ</t>
  </si>
  <si>
    <t>AVOID ME</t>
  </si>
  <si>
    <t>TOPEKA</t>
  </si>
  <si>
    <t>STRETTO</t>
  </si>
  <si>
    <t>Mount Gambier</t>
  </si>
  <si>
    <t>SHALAMAN</t>
  </si>
  <si>
    <t>MUGEN</t>
  </si>
  <si>
    <t>CUSTODIAN</t>
  </si>
  <si>
    <t>Annabel Neasham</t>
  </si>
  <si>
    <t>LADY LAGUNA</t>
  </si>
  <si>
    <t>15th</t>
  </si>
  <si>
    <t>RED SISTA</t>
  </si>
  <si>
    <t>Amy &amp; Ash Yargi</t>
  </si>
  <si>
    <t>SQUAD</t>
  </si>
  <si>
    <t>CL2</t>
  </si>
  <si>
    <t>TREOTTO</t>
  </si>
  <si>
    <t>BELLE ET RICHE</t>
  </si>
  <si>
    <t>CRACKER BELLE</t>
  </si>
  <si>
    <t>DON'T CHANGE</t>
  </si>
  <si>
    <t>FIELD OF FLUTES</t>
  </si>
  <si>
    <t>Mark &amp; Levi Kavanagh</t>
  </si>
  <si>
    <t>spelled after jump out.</t>
  </si>
  <si>
    <t>SUNZOU</t>
  </si>
  <si>
    <t>EYE OF THE EAGLE</t>
  </si>
  <si>
    <t>VALLENCOURT</t>
  </si>
  <si>
    <t>PANTONARIO</t>
  </si>
  <si>
    <t>3YO</t>
  </si>
  <si>
    <t>SHINES</t>
  </si>
  <si>
    <t>SONGAA</t>
  </si>
  <si>
    <t>PRINCESS NEFERTITI</t>
  </si>
  <si>
    <t>FERLAZZO</t>
  </si>
  <si>
    <t>won 3x of 9x runs this prep.</t>
  </si>
  <si>
    <t>spelled then won FUP next prep.</t>
  </si>
  <si>
    <t>finished 6th in Blue Diamond.</t>
  </si>
  <si>
    <t>SEYDOUX</t>
  </si>
  <si>
    <t>Jim Conlan</t>
  </si>
  <si>
    <t>MCTAGGART</t>
  </si>
  <si>
    <t>VERONICA JANE</t>
  </si>
  <si>
    <t>John O'Shea</t>
  </si>
  <si>
    <t>EL SOLEADO</t>
  </si>
  <si>
    <t>RED CARD</t>
  </si>
  <si>
    <t>BREAKING GROUND</t>
  </si>
  <si>
    <t>BAY THIRTEEN</t>
  </si>
  <si>
    <t>INNOCENT ENUFF</t>
  </si>
  <si>
    <t>RAIN LORD</t>
  </si>
  <si>
    <t>HYPOTHETICAL</t>
  </si>
  <si>
    <t>won a BM58 by 5L third up.</t>
  </si>
  <si>
    <t>spelled following trials.</t>
  </si>
  <si>
    <t>KEW PLAYER</t>
  </si>
  <si>
    <t>GRAND POPE</t>
  </si>
  <si>
    <t>I AM WAR</t>
  </si>
  <si>
    <t>Trevor Andrews</t>
  </si>
  <si>
    <t>IMASUPERSTAR</t>
  </si>
  <si>
    <t>RICH PARIS</t>
  </si>
  <si>
    <t>Caroline Jennings</t>
  </si>
  <si>
    <t>STARIANNE</t>
  </si>
  <si>
    <t>STARBURY</t>
  </si>
  <si>
    <t>Nick Ryan</t>
  </si>
  <si>
    <t>CORNER OFF</t>
  </si>
  <si>
    <t>won a 3YO HCP race third up.</t>
  </si>
  <si>
    <t>PASSEGGIATA</t>
  </si>
  <si>
    <t>Bjorn Baker</t>
  </si>
  <si>
    <t>SOUTH OF HOUSTON</t>
  </si>
  <si>
    <t>THALURSIAN (ex-WINNERS BET)</t>
  </si>
  <si>
    <t>spelled after FUP run - throat condition.</t>
  </si>
  <si>
    <t>SPORTS LEGEND</t>
  </si>
  <si>
    <t>Les Bridge</t>
  </si>
  <si>
    <t>OPEN</t>
  </si>
  <si>
    <t>Track</t>
  </si>
  <si>
    <t>CADAZIO</t>
  </si>
  <si>
    <t>given a let-up following debut.</t>
  </si>
  <si>
    <t>FF</t>
  </si>
  <si>
    <t>FAST WITNESS</t>
  </si>
  <si>
    <t>WALTZ ON BY</t>
  </si>
  <si>
    <t>FAST SERVE</t>
  </si>
  <si>
    <t>Mitchell Freedman</t>
  </si>
  <si>
    <t>IVAN'S HERO</t>
  </si>
  <si>
    <t>BM72</t>
  </si>
  <si>
    <t>Collect</t>
  </si>
  <si>
    <t>ASTELENA</t>
  </si>
  <si>
    <t>BOLD INTENTIONS</t>
  </si>
  <si>
    <t>TYPHOON TITMUS</t>
  </si>
  <si>
    <t>Confidence</t>
  </si>
  <si>
    <t>Low/Medium</t>
  </si>
  <si>
    <t>Medium</t>
  </si>
  <si>
    <t>High</t>
  </si>
  <si>
    <t>BEOUR BAY</t>
  </si>
  <si>
    <t>SPRING VALLEY</t>
  </si>
  <si>
    <t>WHAT YOU NEED</t>
  </si>
  <si>
    <t>SOCIABEEL</t>
  </si>
  <si>
    <t>CAVELLITA</t>
  </si>
  <si>
    <t>Low</t>
  </si>
  <si>
    <t>LITTLE MISS KUBI</t>
  </si>
  <si>
    <t>RAETIHI</t>
  </si>
  <si>
    <t>G'DAY GORGEOUS</t>
  </si>
  <si>
    <t>ANOTHER COGNAC</t>
  </si>
  <si>
    <t>LAGO'S DAUGHTER</t>
  </si>
  <si>
    <t>BEWS</t>
  </si>
  <si>
    <t>DIAMOND FLARE</t>
  </si>
  <si>
    <t>SHOURI LAD</t>
  </si>
  <si>
    <t>PEREILLE</t>
  </si>
  <si>
    <t>EXTREME STEP</t>
  </si>
  <si>
    <t>IGNACIO</t>
  </si>
  <si>
    <t>HEADWALL</t>
  </si>
  <si>
    <t>LOMANDRA</t>
  </si>
  <si>
    <t>I COULD DO BETTER</t>
  </si>
  <si>
    <t>HONEYCUP</t>
  </si>
  <si>
    <t>SUMATRA</t>
  </si>
  <si>
    <t>BENCOOLEN</t>
  </si>
  <si>
    <t>GAMADALE NIP</t>
  </si>
  <si>
    <t>OVER 'N' OUT</t>
  </si>
  <si>
    <t>MISS DANIEL</t>
  </si>
  <si>
    <t>DUBAI OAK</t>
  </si>
  <si>
    <t>SCIENTIST</t>
  </si>
  <si>
    <t>DUVACH</t>
  </si>
  <si>
    <t>ANG POW</t>
  </si>
  <si>
    <t>ANGEL SHE AIN'T</t>
  </si>
  <si>
    <t>CHOLANTE</t>
  </si>
  <si>
    <t>SCORCH</t>
  </si>
  <si>
    <t>ORZALA</t>
  </si>
  <si>
    <t>CLOCK STRIKES</t>
  </si>
  <si>
    <t>RIVKIN</t>
  </si>
  <si>
    <t>AEECEE PRINCE</t>
  </si>
  <si>
    <t>GARZA BLANCA</t>
  </si>
  <si>
    <t>PENCILLED OUT</t>
  </si>
  <si>
    <t>JOVIAL WAGON</t>
  </si>
  <si>
    <t>RUDY RUDE</t>
  </si>
  <si>
    <t>RASPUTINA</t>
  </si>
  <si>
    <t>LADY OF HONOUR</t>
  </si>
  <si>
    <t>BAYEZID</t>
  </si>
  <si>
    <t>CONQUEROR</t>
  </si>
  <si>
    <t>PAS MALOTRU</t>
  </si>
  <si>
    <t>STORMBOLT</t>
  </si>
  <si>
    <t>ORDER OF GLORY</t>
  </si>
  <si>
    <t>0-64</t>
  </si>
  <si>
    <t>MADAM CHARM</t>
  </si>
  <si>
    <t>ENFANT ROUGE</t>
  </si>
  <si>
    <t>BERARDINO</t>
  </si>
  <si>
    <t>SHIPSTERN</t>
  </si>
  <si>
    <t>CLAUDIA SHIVER</t>
  </si>
  <si>
    <t>0-58</t>
  </si>
  <si>
    <t>SAIGON</t>
  </si>
  <si>
    <t>COSTLESS</t>
  </si>
  <si>
    <t>HAWAII FIVE OH</t>
  </si>
  <si>
    <t>VINCERE</t>
  </si>
  <si>
    <t>Chris Waller</t>
  </si>
  <si>
    <t>FAST VICTORY</t>
  </si>
  <si>
    <t>MISSY LONGPORT</t>
  </si>
  <si>
    <t>KARAKA LAD</t>
  </si>
  <si>
    <t>SOREL RISING</t>
  </si>
  <si>
    <t>RICH FORTUNE</t>
  </si>
  <si>
    <t>DASHING</t>
  </si>
  <si>
    <t>KING GUTHO</t>
  </si>
  <si>
    <t>Queanbeyan</t>
  </si>
  <si>
    <t>BONHEUR</t>
  </si>
  <si>
    <t>GULF OF GUINEA</t>
  </si>
  <si>
    <t>QUEEN OF THE GREEN</t>
  </si>
  <si>
    <t>JOYFUL FORTUNE</t>
  </si>
  <si>
    <t>ANGRY SKIES</t>
  </si>
  <si>
    <t>SMART LITTLE MISS</t>
  </si>
  <si>
    <t>KATSU</t>
  </si>
  <si>
    <t>THE BRILL BUILDING</t>
  </si>
  <si>
    <t>CANNON</t>
  </si>
  <si>
    <t>LOTTWON</t>
  </si>
  <si>
    <t>Ben Brisbourne</t>
  </si>
  <si>
    <t>BLACK IRIS</t>
  </si>
  <si>
    <t>MILLENNIUM FALCON</t>
  </si>
  <si>
    <t>POWER MISSILE</t>
  </si>
  <si>
    <t>THE DEPUTY</t>
  </si>
  <si>
    <t>VICTORIA ROC</t>
  </si>
  <si>
    <t>HUGE WIN (HEADWATER x OVERBLIK)</t>
  </si>
  <si>
    <t>WRITTEN SUN</t>
  </si>
  <si>
    <t>SWEETENED</t>
  </si>
  <si>
    <t>LASCARS</t>
  </si>
  <si>
    <t>PORT ALBERT</t>
  </si>
  <si>
    <t>IT'SOURTIME</t>
  </si>
  <si>
    <t>GOLD GOVERNOR</t>
  </si>
  <si>
    <t>HOLLER VALANCE</t>
  </si>
  <si>
    <t>Shane Nichols</t>
  </si>
  <si>
    <t>SELOUS</t>
  </si>
  <si>
    <t>SHOHEI</t>
  </si>
  <si>
    <t>BASQUE</t>
  </si>
  <si>
    <t>TRUST RUSTY</t>
  </si>
  <si>
    <t>SEPTAGRAM</t>
  </si>
  <si>
    <t>Coleraine</t>
  </si>
  <si>
    <t>CENTREFOLDSTAR</t>
  </si>
  <si>
    <t>Naracoorte</t>
  </si>
  <si>
    <t>WONDEREACH</t>
  </si>
  <si>
    <t>Matthew Smith</t>
  </si>
  <si>
    <t>KAZOU</t>
  </si>
  <si>
    <t>CALL DI</t>
  </si>
  <si>
    <t>PUNGO</t>
  </si>
  <si>
    <t>STARSPANGLED BABY</t>
  </si>
  <si>
    <t>ANY ZOUWILLDO</t>
  </si>
  <si>
    <t>CADENABBIA</t>
  </si>
  <si>
    <t>LUNAR MODULE</t>
  </si>
  <si>
    <t>POUANDAI</t>
  </si>
  <si>
    <t>Ciaron Maher &amp; David Eustace</t>
  </si>
  <si>
    <t>CLS4</t>
  </si>
  <si>
    <t>AUROLAA</t>
  </si>
  <si>
    <t>ANGELONE</t>
  </si>
  <si>
    <t>DENSITY</t>
  </si>
  <si>
    <t>HIGHLAND GIRL</t>
  </si>
  <si>
    <t>TROPICCONI</t>
  </si>
  <si>
    <t>ALIBI DOT COM</t>
  </si>
  <si>
    <t>Port Macquarie</t>
  </si>
  <si>
    <t>KING'S GAMBIT</t>
  </si>
  <si>
    <t>PRINCESS DUHALLOW</t>
  </si>
  <si>
    <t>ZOURATA</t>
  </si>
  <si>
    <t>HASTA LA MISSILE</t>
  </si>
  <si>
    <t>MORPHEUS BRAGI (NZ)</t>
  </si>
  <si>
    <t>Carlo Vidotto &amp; Clay Beasy</t>
  </si>
  <si>
    <t>MR TICKLES</t>
  </si>
  <si>
    <t>RHETTARA</t>
  </si>
  <si>
    <t>LIGHT PRESS</t>
  </si>
  <si>
    <t>MAJOR KEY</t>
  </si>
  <si>
    <t>LACEMAKER</t>
  </si>
  <si>
    <t>CHARGENLIKAPLUMA</t>
  </si>
  <si>
    <t>MAGIC TIME</t>
  </si>
  <si>
    <t>POTATO PETE</t>
  </si>
  <si>
    <t>WONDERFUL TONIGHT</t>
  </si>
  <si>
    <t>spelled following JO's.</t>
  </si>
  <si>
    <t>SWEET 'N' SPICY</t>
  </si>
  <si>
    <t>MORPHEUS BRAGI</t>
  </si>
  <si>
    <t>THE UNICORN</t>
  </si>
  <si>
    <t>CRIMSON DYNAMO</t>
  </si>
  <si>
    <t>KING NEPTUNE</t>
  </si>
  <si>
    <t>EMERALD JACK</t>
  </si>
  <si>
    <t>FLYING ACE</t>
  </si>
  <si>
    <t>R11</t>
  </si>
  <si>
    <t>St Arnaud</t>
  </si>
  <si>
    <t>A LITTLE DEEP</t>
  </si>
  <si>
    <t>ARKANSAW KID</t>
  </si>
  <si>
    <t>COUNT YOUR PENNIES</t>
  </si>
  <si>
    <t>SEPTEMBER RUN</t>
  </si>
  <si>
    <t>LOVE TONIGHT</t>
  </si>
  <si>
    <t>SKIDAMARINK</t>
  </si>
  <si>
    <t>BLACKBOOK RESULTS</t>
  </si>
  <si>
    <t>Units applied on a WIN basis only and are based on confidence.</t>
  </si>
  <si>
    <t>The 'Win Units' are based on collecting 4 units on the Win bet (only). The 4 units being 4% on bank.</t>
  </si>
  <si>
    <t>EMPRESS OF WONDER</t>
  </si>
  <si>
    <t>LIPAROO</t>
  </si>
  <si>
    <t>KAMINSKY</t>
  </si>
  <si>
    <t>spelled following debut win.</t>
  </si>
  <si>
    <t>AS TIME GOES BY</t>
  </si>
  <si>
    <t>THUNDER FLASH</t>
  </si>
  <si>
    <t>Brett Conlon</t>
  </si>
  <si>
    <t>SMALL TOWN HERO (NZ)</t>
  </si>
  <si>
    <t>NAICONI</t>
  </si>
  <si>
    <t>CAMPASPE RUN</t>
  </si>
  <si>
    <t>PROMISING PROSPECT</t>
  </si>
  <si>
    <t>EXCELMAN</t>
  </si>
  <si>
    <t>WHINCHAT</t>
  </si>
  <si>
    <t>SILVER TYCOON</t>
  </si>
  <si>
    <t>CHARM STONE</t>
  </si>
  <si>
    <t>MIDTOWN BOSS</t>
  </si>
  <si>
    <t>FROSTED ROMANCE</t>
  </si>
  <si>
    <t>EGYPTIAN ICON</t>
  </si>
  <si>
    <t>MR BARTENDER (NZ)</t>
  </si>
  <si>
    <t>NULLIFY</t>
  </si>
  <si>
    <t>JOYRIDER</t>
  </si>
  <si>
    <t>GHETOO SUPASTAR</t>
  </si>
  <si>
    <t>CAUSE FOR CONCERN</t>
  </si>
  <si>
    <t>DELICATE BABE</t>
  </si>
  <si>
    <t>Seymour</t>
  </si>
  <si>
    <t>WHITTEN</t>
  </si>
  <si>
    <t>RACKERMANN</t>
  </si>
  <si>
    <t>PARRYING</t>
  </si>
  <si>
    <t>ELLY DEE</t>
  </si>
  <si>
    <t>BEL THRONUM</t>
  </si>
  <si>
    <t>WHITE RUSSIAN</t>
  </si>
  <si>
    <t>PINK BEAU TY</t>
  </si>
  <si>
    <t>SASSY BOOM</t>
  </si>
  <si>
    <t>FOXPATH</t>
  </si>
  <si>
    <t>IS IT ME</t>
  </si>
  <si>
    <t>RICHON</t>
  </si>
  <si>
    <t>RUNNING ON TIME</t>
  </si>
  <si>
    <t>Penshurst</t>
  </si>
  <si>
    <t>JENNI L'ARTISTE</t>
  </si>
  <si>
    <t>TRIUMPHANTLY</t>
  </si>
  <si>
    <t>BETSY'S FLAG</t>
  </si>
  <si>
    <t>WHITEHART</t>
  </si>
  <si>
    <t>ROARING SUCCESS</t>
  </si>
  <si>
    <t>MOURN MAID</t>
  </si>
  <si>
    <t>IVANOV</t>
  </si>
  <si>
    <t>MISSILE MEG</t>
  </si>
  <si>
    <t>ITALIAN VIKING</t>
  </si>
  <si>
    <t>KERMACETO</t>
  </si>
  <si>
    <t>FLYING ON A LIMB</t>
  </si>
  <si>
    <t>LONSDALEITE</t>
  </si>
  <si>
    <t>MIGHTY SAPPHIRE</t>
  </si>
  <si>
    <t>BEST LIFE</t>
  </si>
  <si>
    <t>ALWAYS IN</t>
  </si>
  <si>
    <t>STRIKING PLAINS</t>
  </si>
  <si>
    <t>COMMANDS SUCCESS</t>
  </si>
  <si>
    <t>THORNYCROFT</t>
  </si>
  <si>
    <t>MICRO</t>
  </si>
  <si>
    <t>ANILLA</t>
  </si>
  <si>
    <t>MY YANKEE GIRL</t>
  </si>
  <si>
    <t>ANGEL FUND</t>
  </si>
  <si>
    <t>BELTHIL</t>
  </si>
  <si>
    <t>Andrew Bobbin</t>
  </si>
  <si>
    <t>ELSKLING</t>
  </si>
  <si>
    <t>RHEINBERG</t>
  </si>
  <si>
    <t>RAMONES</t>
  </si>
  <si>
    <t>HOOFS DON'T LIE</t>
  </si>
  <si>
    <t>DISTORTED</t>
  </si>
  <si>
    <t>HI DUBAI</t>
  </si>
  <si>
    <t>FACILE</t>
  </si>
  <si>
    <t>SERASANA</t>
  </si>
  <si>
    <t>HULM</t>
  </si>
  <si>
    <t>2YO-LR</t>
  </si>
  <si>
    <t>SHOVER OVER</t>
  </si>
  <si>
    <t>GYPSY TRICKS</t>
  </si>
  <si>
    <t>FROSTWOOD</t>
  </si>
  <si>
    <t>ROCK MELODY</t>
  </si>
  <si>
    <t>FIELD THE MOMENT</t>
  </si>
  <si>
    <t>BEL AIR</t>
  </si>
  <si>
    <t>BLACK ZOUS</t>
  </si>
  <si>
    <t>STRUYA</t>
  </si>
  <si>
    <t>DESARMER</t>
  </si>
  <si>
    <t>SCUDERIA</t>
  </si>
  <si>
    <t>TOLPUDDLE</t>
  </si>
  <si>
    <t>DENNIS CHOUX</t>
  </si>
  <si>
    <t>PARTY DOLL</t>
  </si>
  <si>
    <t>JUDICIARY</t>
  </si>
  <si>
    <t>LAZZAGO</t>
  </si>
  <si>
    <t>DAZZLING LUCY</t>
  </si>
  <si>
    <t>COMPETITION</t>
  </si>
  <si>
    <t>FRENCH WITNESS</t>
  </si>
  <si>
    <t>BLUFF POINT</t>
  </si>
  <si>
    <t>HUGE WIN</t>
  </si>
  <si>
    <t>DEFINITELY NOT</t>
  </si>
  <si>
    <t>Michael Jones</t>
  </si>
  <si>
    <t>FRETTA</t>
  </si>
  <si>
    <t>STEP ASIDE</t>
  </si>
  <si>
    <t>KEEFNEEDSAFEED</t>
  </si>
  <si>
    <t>CRAFT STAR</t>
  </si>
  <si>
    <t>SASSY ANNA</t>
  </si>
  <si>
    <t>HAPPY GOLF</t>
  </si>
  <si>
    <t>KA YING GLORIOUS</t>
  </si>
  <si>
    <t>DIFFERENT DRUM</t>
  </si>
  <si>
    <t>SMOKEN HAZE</t>
  </si>
  <si>
    <t>SONGO SONGO</t>
  </si>
  <si>
    <t>FILLENTINA</t>
  </si>
  <si>
    <t>GLOBAL KING</t>
  </si>
  <si>
    <t>TINO'S DAUGHTER</t>
  </si>
  <si>
    <t>ANGEL OF BOOM</t>
  </si>
  <si>
    <t>WINDSHADOW</t>
  </si>
  <si>
    <t>MEMPHIS SHADOW</t>
  </si>
  <si>
    <t>DAICOS</t>
  </si>
  <si>
    <t>BENEDETTA</t>
  </si>
  <si>
    <t>HURRICANE KETUT</t>
  </si>
  <si>
    <t>GOLD REVOLVER</t>
  </si>
  <si>
    <t>DETORON</t>
  </si>
  <si>
    <t>SILKSTAR</t>
  </si>
  <si>
    <t>EXTREMELY WICkED</t>
  </si>
  <si>
    <t>STARSPANGLEDANCER</t>
  </si>
  <si>
    <t>LUNA VOLANTI</t>
  </si>
  <si>
    <t>CLS1</t>
  </si>
  <si>
    <t>EXPLORING</t>
  </si>
  <si>
    <t>BANGHOLME</t>
  </si>
  <si>
    <t>LADY TINO</t>
  </si>
  <si>
    <t>THE LAST NAPOLEON</t>
  </si>
  <si>
    <t>STAR MAGIC</t>
  </si>
  <si>
    <t>STATESWOMAN</t>
  </si>
  <si>
    <t>MIDNIGHT GLOW</t>
  </si>
  <si>
    <t>RUMOURS ABOUND</t>
  </si>
  <si>
    <t>SKEPTICISM</t>
  </si>
  <si>
    <t>CAPITOL QUEEN</t>
  </si>
  <si>
    <t>Gold Coast</t>
  </si>
  <si>
    <t>ALL SASSED UP</t>
  </si>
  <si>
    <t>KIKUSUI</t>
  </si>
  <si>
    <t>OUR FRED</t>
  </si>
  <si>
    <t>ROCK DIAMOND</t>
  </si>
  <si>
    <t>ZEPHYRIOUS</t>
  </si>
  <si>
    <t>REFRESHING</t>
  </si>
  <si>
    <t>THE ENGLISHMAN</t>
  </si>
  <si>
    <t>EBONY KING</t>
  </si>
  <si>
    <t>THE INSTRUCTOR</t>
  </si>
  <si>
    <t>MI SCUSI</t>
  </si>
  <si>
    <t>ORTEGA</t>
  </si>
  <si>
    <t>EIGHT DECADES</t>
  </si>
  <si>
    <t>GO TO HOLLYWOOD</t>
  </si>
  <si>
    <t>BIG WATCH</t>
  </si>
  <si>
    <t>LORD GOLDBERG</t>
  </si>
  <si>
    <t>HIGHLAND FALCON</t>
  </si>
  <si>
    <t>CRADLE OF LIFE</t>
  </si>
  <si>
    <t>TOM KITTEN</t>
  </si>
  <si>
    <t>VEECEE</t>
  </si>
  <si>
    <t>NASDAQ DUBAI</t>
  </si>
  <si>
    <t>GETTY</t>
  </si>
  <si>
    <t>STEEL CITY</t>
  </si>
  <si>
    <t>IRISH CRICKETS</t>
  </si>
  <si>
    <t>$100 WIN</t>
  </si>
  <si>
    <t>$100 E/W</t>
  </si>
  <si>
    <t>Runners</t>
  </si>
  <si>
    <t>Placings</t>
  </si>
  <si>
    <t>Wins</t>
  </si>
  <si>
    <t>week ended…</t>
  </si>
  <si>
    <t>VON HAUKE</t>
  </si>
  <si>
    <t>Win SR</t>
  </si>
  <si>
    <t>Plc SR</t>
  </si>
  <si>
    <t>* All runners recorded at the Betfair Starting Price (commission is not deducted).</t>
  </si>
  <si>
    <t>**** "COLLECT 4%" is our recommended approach and uses a betting bank of $10,000, therefore betting to collect $400 (4%) on each runner on the WIN bet only.</t>
  </si>
  <si>
    <t>TICK TOCK LADY</t>
  </si>
  <si>
    <t>DISTORTED MISSION</t>
  </si>
  <si>
    <t>THEORUM</t>
  </si>
  <si>
    <t>GRAYSONG</t>
  </si>
  <si>
    <t>MUISCA</t>
  </si>
  <si>
    <t>DANCING ALONE</t>
  </si>
  <si>
    <t>CITIZENSHIP</t>
  </si>
  <si>
    <t>EMANCIPIST</t>
  </si>
  <si>
    <t>INDEPENDENT</t>
  </si>
  <si>
    <t>OUR GODDESS</t>
  </si>
  <si>
    <t>WAR FRONTIER</t>
  </si>
  <si>
    <t>YELLOW SAM</t>
  </si>
  <si>
    <t>given a break following debut.</t>
  </si>
  <si>
    <t>CONFIDENCE</t>
  </si>
  <si>
    <t>***** "CONFIDENCE" is based on our given confidence levels, using 1 unit = $100 and the following units per confidence level: High (2 units), Medium (1 unit), Low/Medium (0.5 units) &amp; Low (0.25 units).</t>
  </si>
  <si>
    <t>LADY SHALAA</t>
  </si>
  <si>
    <t>KA YING RADIANCE</t>
  </si>
  <si>
    <t>RUE DE RIVOLI</t>
  </si>
  <si>
    <t>CHENZEL</t>
  </si>
  <si>
    <t>AMERICAN LIAISON</t>
  </si>
  <si>
    <t>SNOW FALCON</t>
  </si>
  <si>
    <t>KING'S DUTY</t>
  </si>
  <si>
    <t>QUEEN AIR</t>
  </si>
  <si>
    <t>DUNDANCER</t>
  </si>
  <si>
    <t>INVINCIBILUS</t>
  </si>
  <si>
    <t>TRIGGERIFIC</t>
  </si>
  <si>
    <t>DEGREEOFDIIFICULTY</t>
  </si>
  <si>
    <t>ASSOCIATE</t>
  </si>
  <si>
    <t>MISS MILHOUS</t>
  </si>
  <si>
    <t>Archie Alexander</t>
  </si>
  <si>
    <t>TIZ ENUF</t>
  </si>
  <si>
    <t>FACTUALLY</t>
  </si>
  <si>
    <t>SHECANMIXIT</t>
  </si>
  <si>
    <t>AMADI</t>
  </si>
  <si>
    <t>BELVAGO</t>
  </si>
  <si>
    <t>BELMASAI</t>
  </si>
  <si>
    <t>HUMMING</t>
  </si>
  <si>
    <t>SQUAW</t>
  </si>
  <si>
    <t>PANTELONE</t>
  </si>
  <si>
    <t>COLLECT $400</t>
  </si>
  <si>
    <t>** "$100 E/W" is based on placing a bet  on every runner, being $100 on the WIN bet and $100 on the PLC bet ($200 total outlay).</t>
  </si>
  <si>
    <t>** "$100 WIN" is based on placing a bet on every runner, being $100 on the WIN bet only.</t>
  </si>
  <si>
    <t>LADY DI DI</t>
  </si>
  <si>
    <t>BELDIVIAN</t>
  </si>
  <si>
    <t>ALLOCATE</t>
  </si>
  <si>
    <t>MUSICA</t>
  </si>
  <si>
    <t>SOJU</t>
  </si>
  <si>
    <t>RUNPUKYA</t>
  </si>
  <si>
    <t>ROCKLEA</t>
  </si>
  <si>
    <t>READ MY LIPS</t>
  </si>
  <si>
    <t>GREYT MUMMA</t>
  </si>
  <si>
    <t>Doug Whitworth</t>
  </si>
  <si>
    <t>ARCTIC FAIRY</t>
  </si>
  <si>
    <t>EXPLOSIVE ROSIE</t>
  </si>
  <si>
    <t>MY HARUCONI</t>
  </si>
  <si>
    <t>SISTERHOOD</t>
  </si>
  <si>
    <t>WHITE BEAR</t>
  </si>
  <si>
    <t>IMELDA MAYHEM</t>
  </si>
  <si>
    <t>THE CASSINI</t>
  </si>
  <si>
    <t>MAHARBA</t>
  </si>
  <si>
    <t>RIYAZAN</t>
  </si>
  <si>
    <t>MISTER JONNO</t>
  </si>
  <si>
    <t>MISS SUBTLY</t>
  </si>
  <si>
    <t>WALTER SPUR</t>
  </si>
  <si>
    <t>CHARTWELL</t>
  </si>
  <si>
    <t>BLUE CHIP GIRL</t>
  </si>
  <si>
    <t>STARLIGHT GLOW</t>
  </si>
  <si>
    <t>FIELDS OF FRANCE</t>
  </si>
  <si>
    <t>throat issue on debut.</t>
  </si>
  <si>
    <t>NORWEGIAN JOY</t>
  </si>
  <si>
    <t>MAGARTEN</t>
  </si>
  <si>
    <t>VALSPAR</t>
  </si>
  <si>
    <t>VANBRUGH CASTLE</t>
  </si>
  <si>
    <t>ALBANIAN THUNDER</t>
  </si>
  <si>
    <t>Paul Koumis</t>
  </si>
  <si>
    <t>COSMIC ENIGMA</t>
  </si>
  <si>
    <t>SOLLOZZO</t>
  </si>
  <si>
    <t>TRUST ACCOUNT</t>
  </si>
  <si>
    <t>WARMOSA</t>
  </si>
  <si>
    <t>KIKO</t>
  </si>
  <si>
    <t>MISHIMA</t>
  </si>
  <si>
    <t>LONGWARRY</t>
  </si>
  <si>
    <t>SQUEAK</t>
  </si>
  <si>
    <t>TAPTOE</t>
  </si>
  <si>
    <t>ROLLING IN IT</t>
  </si>
  <si>
    <t>FUN WITH FLAGS</t>
  </si>
  <si>
    <t>MASSIRA</t>
  </si>
  <si>
    <t>OH WONDERFUL WHY</t>
  </si>
  <si>
    <t>CATAHOULA</t>
  </si>
  <si>
    <t>IMAPAGETHREE GIRL</t>
  </si>
  <si>
    <t>jockey lost saddle 1UP.</t>
  </si>
  <si>
    <t>MISS GALORE</t>
  </si>
  <si>
    <t>Robbie Griffiths &amp; Mathew de Kock</t>
  </si>
  <si>
    <t>CELESTIAL HARBOUR</t>
  </si>
  <si>
    <t>STANDUPANDFIGHT</t>
  </si>
  <si>
    <t>FREE WILLED</t>
  </si>
  <si>
    <t>GLOBE</t>
  </si>
  <si>
    <t>FREAKOFNATURE</t>
  </si>
  <si>
    <t>HAZEL BABY</t>
  </si>
  <si>
    <t>MATTHEW MARK</t>
  </si>
  <si>
    <t>WRITTENBYALADY</t>
  </si>
  <si>
    <t>HEDGED</t>
  </si>
  <si>
    <t>SUBLIMINAL</t>
  </si>
  <si>
    <t>IMPENDING LINK</t>
  </si>
  <si>
    <t>NIJIKO</t>
  </si>
  <si>
    <t>MISLEAD</t>
  </si>
  <si>
    <t>sold to Henry Dwyer post JO's and spelled.</t>
  </si>
  <si>
    <t>SAMUEL LANGHORNE</t>
  </si>
  <si>
    <t>AOLANI</t>
  </si>
  <si>
    <t>RUN LIKE HELL</t>
  </si>
  <si>
    <t>LUSCIOUS</t>
  </si>
  <si>
    <t>SURFY PETE</t>
  </si>
  <si>
    <t>ELOUYOU</t>
  </si>
  <si>
    <t>Scott Cameron</t>
  </si>
  <si>
    <t>YOTOTSU</t>
  </si>
  <si>
    <t>DESIAH</t>
  </si>
  <si>
    <t>QUEEN OF MALWA</t>
  </si>
  <si>
    <t>EXOEXO</t>
  </si>
  <si>
    <t>HURRICANE THUNDER</t>
  </si>
  <si>
    <t>PUNCH LANE</t>
  </si>
  <si>
    <t>MAKRANA</t>
  </si>
  <si>
    <t>ZOUSUKO</t>
  </si>
  <si>
    <t>TORONLUCA</t>
  </si>
  <si>
    <t>Luke Oliver</t>
  </si>
  <si>
    <t>GARNET</t>
  </si>
  <si>
    <t>retired following MV run.</t>
  </si>
  <si>
    <t>EASY JAY</t>
  </si>
  <si>
    <t>SIR ROCKFORD</t>
  </si>
  <si>
    <t>WILLIAMSTOWN</t>
  </si>
  <si>
    <t>SUZIDO</t>
  </si>
  <si>
    <t>RUB OF THE GREEN</t>
  </si>
  <si>
    <t>KEITANY</t>
  </si>
  <si>
    <t>ALEXEIN</t>
  </si>
  <si>
    <t>CHILLING</t>
  </si>
  <si>
    <t>NEVER LET ME GO</t>
  </si>
  <si>
    <t>NEFERTITI'S SECRET</t>
  </si>
  <si>
    <t>STREET ELITE</t>
  </si>
  <si>
    <t>ACQUARELLO</t>
  </si>
  <si>
    <t>ENVEEO</t>
  </si>
  <si>
    <t>LADY OF SAVOY</t>
  </si>
  <si>
    <t>SILVER WAVES</t>
  </si>
  <si>
    <t>RED ELEGANCE</t>
  </si>
  <si>
    <t>TORONADO ROUGE</t>
  </si>
  <si>
    <t>VALPANTENA</t>
  </si>
  <si>
    <t>ESECUTORE</t>
  </si>
  <si>
    <t>CRU CLASSE</t>
  </si>
  <si>
    <t>EXILE</t>
  </si>
  <si>
    <t>RED DATES</t>
  </si>
  <si>
    <t>PRIVATE JUMBO</t>
  </si>
  <si>
    <t>CHICALATE</t>
  </si>
  <si>
    <t>REDNECK RUM</t>
  </si>
  <si>
    <t>IPHIMEDIA</t>
  </si>
  <si>
    <t>APPEALING</t>
  </si>
  <si>
    <t>REAL ALLIANCE</t>
  </si>
  <si>
    <t>SHE'S PRETTY RICH</t>
  </si>
  <si>
    <t>OAKLEIGH</t>
  </si>
  <si>
    <t>ROVNO AMBER</t>
  </si>
  <si>
    <t>SIERRA DE GREDOS</t>
  </si>
  <si>
    <t>RUSSIAN SUMMER</t>
  </si>
  <si>
    <t>MIGHTY FEAT</t>
  </si>
  <si>
    <t>TAPO</t>
  </si>
  <si>
    <t>WALK OF FAME</t>
  </si>
  <si>
    <t>DAILY TROPHY</t>
  </si>
  <si>
    <t>STAR CLUB</t>
  </si>
  <si>
    <t>Avondale</t>
  </si>
  <si>
    <t>JUST A FLOOZIE</t>
  </si>
  <si>
    <t>NEED A MIRACLE</t>
  </si>
  <si>
    <t>LUCKY DUCK</t>
  </si>
  <si>
    <t>POCKET SAGE</t>
  </si>
  <si>
    <t>ALBANIAN STAR</t>
  </si>
  <si>
    <t>SAMANGU</t>
  </si>
  <si>
    <t>NOT USUAL WITNESS</t>
  </si>
  <si>
    <t>BEAUTY DESTINY</t>
  </si>
  <si>
    <t>LOOSE ON GIN</t>
  </si>
  <si>
    <t>SCENTIFY</t>
  </si>
  <si>
    <t>spelled, debuted and then sold to Hong Kong.</t>
  </si>
  <si>
    <t>BOLSHOI PRINCESS</t>
  </si>
  <si>
    <t>ZILZIE LAD</t>
  </si>
  <si>
    <t>SCREAM</t>
  </si>
  <si>
    <t>Period</t>
  </si>
  <si>
    <t>KEANE ENUFF</t>
  </si>
  <si>
    <t>Patrick Keane</t>
  </si>
  <si>
    <t>SECRET STONES</t>
  </si>
  <si>
    <t>CHAMMAK CHALLO</t>
  </si>
  <si>
    <t>COURT DEEP</t>
  </si>
  <si>
    <t>HEARCOMESTHESTAR</t>
  </si>
  <si>
    <t>BEAUTIFUL VIEW</t>
  </si>
  <si>
    <t>CORTES</t>
  </si>
  <si>
    <t>SNICK</t>
  </si>
  <si>
    <t>MIRAVAL ROSE</t>
  </si>
  <si>
    <t>ROCKETORO</t>
  </si>
  <si>
    <t>FINE REBEL</t>
  </si>
  <si>
    <t>ISTHMUS</t>
  </si>
  <si>
    <t>STEPARTY</t>
  </si>
  <si>
    <t>BETTER LINK</t>
  </si>
  <si>
    <t>NIGHTINGALE</t>
  </si>
  <si>
    <t>TRUSTFALL</t>
  </si>
  <si>
    <t>THE SHAPER</t>
  </si>
  <si>
    <t>HELLS BELLS</t>
  </si>
  <si>
    <t>LADY HOUDINI</t>
  </si>
  <si>
    <t>IMMORTALITY</t>
  </si>
  <si>
    <t>MAMBO DANCER</t>
  </si>
  <si>
    <t>RAVALLI</t>
  </si>
  <si>
    <t>CONAN MAC MORNA</t>
  </si>
  <si>
    <t>DIVAZOU</t>
  </si>
  <si>
    <t>ANGELIC REWARDS</t>
  </si>
  <si>
    <t>IT'S T HERE</t>
  </si>
  <si>
    <t>THE SIMPLE LIFE</t>
  </si>
  <si>
    <t>PLAYIN' THRU</t>
  </si>
  <si>
    <t>PROJETO</t>
  </si>
  <si>
    <t>THINK I'M DIVINE</t>
  </si>
  <si>
    <t>SHADOWIST</t>
  </si>
  <si>
    <t>TRIPLES</t>
  </si>
  <si>
    <t>KINGWELL</t>
  </si>
  <si>
    <t>GOLDEN PATH</t>
  </si>
  <si>
    <t>AMEERATI</t>
  </si>
  <si>
    <t>won third up.</t>
  </si>
  <si>
    <t>went 4-4:0:0 in his debut prep.</t>
  </si>
  <si>
    <t>LUNA ANGEL</t>
  </si>
  <si>
    <t>POP ROCK</t>
  </si>
  <si>
    <t>IRRESISTIBLE FORCE</t>
  </si>
  <si>
    <t>Sunshine Coast</t>
  </si>
  <si>
    <t>AMANI</t>
  </si>
  <si>
    <t>Pat Carey</t>
  </si>
  <si>
    <t>JAY GATSBY</t>
  </si>
  <si>
    <t>OUR RED MORNING</t>
  </si>
  <si>
    <t>LOVIN' BEV</t>
  </si>
  <si>
    <t>CHAMPAGNE IN LACE</t>
  </si>
  <si>
    <t>ran in a BM70 as a maiden, failed, then spelled.</t>
  </si>
  <si>
    <t>OUTBACK MISS</t>
  </si>
  <si>
    <t>CITY OF LIGHTS</t>
  </si>
  <si>
    <t>MA BELLE GRISE</t>
  </si>
  <si>
    <t>ROLL ON BIG RED</t>
  </si>
  <si>
    <t>Rachel Samsonenko</t>
  </si>
  <si>
    <t>LISTENTOZOU (NZ)</t>
  </si>
  <si>
    <t>ROCK THE JOINT</t>
  </si>
  <si>
    <t>ROMAN LAW</t>
  </si>
  <si>
    <t>MRS BULL</t>
  </si>
  <si>
    <t>LISTENTOZOU</t>
  </si>
  <si>
    <t>MISS GABBIANO</t>
  </si>
  <si>
    <t>FOREIGN RAIDER</t>
  </si>
  <si>
    <t>STELLER EAGLE</t>
  </si>
  <si>
    <t>PRIDE OF SULLIVAN</t>
  </si>
  <si>
    <t>SIMPLY SPARKLEZ</t>
  </si>
  <si>
    <t>SHORT AND STOUT</t>
  </si>
  <si>
    <t>LISPECTOR (NZ)</t>
  </si>
  <si>
    <t>NITROGEN</t>
  </si>
  <si>
    <t>CLEAR MISSION</t>
  </si>
  <si>
    <t>FLYING CONCELLO</t>
  </si>
  <si>
    <t>FIRE POWER</t>
  </si>
  <si>
    <t>NOKHBAH</t>
  </si>
  <si>
    <t>REDOUTE'S NIGHT</t>
  </si>
  <si>
    <t>VIVIDEEL</t>
  </si>
  <si>
    <t>I'M DYNAMITE</t>
  </si>
  <si>
    <t>EMBARQUE</t>
  </si>
  <si>
    <t>BENCOUVER</t>
  </si>
  <si>
    <t>GUMDROPS</t>
  </si>
  <si>
    <t>GRAEWAZI</t>
  </si>
  <si>
    <t>Jerome Hunter</t>
  </si>
  <si>
    <t>JEHBENTI</t>
  </si>
  <si>
    <t>ALL ABOUT EVE</t>
  </si>
  <si>
    <t>ARCHO NACHO</t>
  </si>
  <si>
    <r>
      <rPr>
        <i/>
        <sz val="10"/>
        <color theme="1"/>
        <rFont val="Calibri"/>
        <family val="2"/>
        <scheme val="minor"/>
      </rPr>
      <t xml:space="preserve">less </t>
    </r>
    <r>
      <rPr>
        <sz val="10"/>
        <color theme="1"/>
        <rFont val="Calibri"/>
        <family val="2"/>
        <scheme val="minor"/>
      </rPr>
      <t>Subscription Fee of $29.99 a month, being Oct to Jul (x10)</t>
    </r>
  </si>
  <si>
    <t>REMUDA</t>
  </si>
  <si>
    <t>LOTTWON (NZ)</t>
  </si>
  <si>
    <t>sold to Hong Kong - won on debut in HK.</t>
  </si>
  <si>
    <t>spelled after jump out - won on debut.</t>
  </si>
  <si>
    <t>'WATCHLIST RUNNERS'</t>
  </si>
  <si>
    <t>HIGH</t>
  </si>
  <si>
    <t>MEDIUM</t>
  </si>
  <si>
    <t>LOW/MEDIUM</t>
  </si>
  <si>
    <t>LOW</t>
  </si>
  <si>
    <t>'BLACKBOOK RUNNERS' - TIPS/PLAYS</t>
  </si>
  <si>
    <t>METRICAL</t>
  </si>
  <si>
    <t>PRINCESS HALO</t>
  </si>
  <si>
    <t>LISPECTOR</t>
  </si>
  <si>
    <t>*from 01-Aug-22 until 30-Jun-23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</si>
</sst>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%"/>
    <numFmt numFmtId="165" formatCode="_(* #,##0.0_);_(* \(#,##0.0\);_(* &quot;-&quot;_);_(@_)"/>
    <numFmt numFmtId="166" formatCode="[$-C09]dd\-mmm\-yy;@"/>
    <numFmt numFmtId="167" formatCode="_(* #,##0.0_);_(* \(#,##0.0\);_(* &quot;-&quot;??_);_(@_)"/>
    <numFmt numFmtId="168" formatCode="_(* #,##0.0_);_(* \(#,##0.0\);_(* &quot;-&quot;?_);_(@_)"/>
    <numFmt numFmtId="169" formatCode="_(&quot;$&quot;* #,##0_);_(&quot;$&quot;* \(#,##0\);_(&quot;$&quot;* &quot;-&quot;??_);_(@_)"/>
    <numFmt numFmtId="170" formatCode="_(* #,##0.00_);_(* \(#,##0.00\);_(* &quot;-&quot;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 (Body)"/>
    </font>
    <font>
      <i/>
      <sz val="10"/>
      <color theme="2"/>
      <name val="Calibri (Body)"/>
    </font>
    <font>
      <sz val="12"/>
      <name val="Calibri"/>
      <family val="2"/>
    </font>
    <font>
      <i/>
      <sz val="8"/>
      <name val="Calibri"/>
      <family val="2"/>
    </font>
    <font>
      <sz val="8"/>
      <color rgb="FFFF0000"/>
      <name val="Calibri"/>
      <family val="2"/>
    </font>
    <font>
      <sz val="12"/>
      <color theme="0"/>
      <name val="Calibri"/>
      <family val="2"/>
    </font>
    <font>
      <i/>
      <sz val="9"/>
      <color theme="2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u/>
      <sz val="12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8" fillId="9" borderId="0" applyNumberFormat="0" applyBorder="0" applyAlignment="0" applyProtection="0"/>
    <xf numFmtId="0" fontId="19" fillId="8" borderId="27" applyNumberFormat="0" applyAlignment="0" applyProtection="0"/>
  </cellStyleXfs>
  <cellXfs count="150">
    <xf numFmtId="0" fontId="0" fillId="0" borderId="0" xfId="0"/>
    <xf numFmtId="44" fontId="0" fillId="0" borderId="0" xfId="0" applyNumberFormat="1"/>
    <xf numFmtId="0" fontId="2" fillId="0" borderId="0" xfId="1"/>
    <xf numFmtId="0" fontId="2" fillId="0" borderId="2" xfId="1" applyBorder="1"/>
    <xf numFmtId="44" fontId="2" fillId="0" borderId="5" xfId="1" applyNumberFormat="1" applyBorder="1" applyAlignment="1">
      <alignment horizontal="center"/>
    </xf>
    <xf numFmtId="0" fontId="4" fillId="3" borderId="2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center"/>
    </xf>
    <xf numFmtId="165" fontId="2" fillId="4" borderId="0" xfId="1" applyNumberFormat="1" applyFill="1" applyAlignment="1">
      <alignment horizontal="center"/>
    </xf>
    <xf numFmtId="44" fontId="2" fillId="0" borderId="0" xfId="1" applyNumberFormat="1" applyAlignment="1">
      <alignment horizontal="center"/>
    </xf>
    <xf numFmtId="44" fontId="2" fillId="4" borderId="0" xfId="1" applyNumberFormat="1" applyFill="1" applyAlignment="1">
      <alignment horizontal="center"/>
    </xf>
    <xf numFmtId="0" fontId="2" fillId="0" borderId="5" xfId="1" applyBorder="1" applyAlignment="1">
      <alignment horizontal="left" vertical="center"/>
    </xf>
    <xf numFmtId="44" fontId="2" fillId="4" borderId="2" xfId="1" applyNumberFormat="1" applyFill="1" applyBorder="1" applyAlignment="1">
      <alignment horizontal="center"/>
    </xf>
    <xf numFmtId="44" fontId="2" fillId="0" borderId="3" xfId="1" applyNumberFormat="1" applyBorder="1" applyAlignment="1">
      <alignment horizontal="center"/>
    </xf>
    <xf numFmtId="165" fontId="2" fillId="4" borderId="2" xfId="1" applyNumberFormat="1" applyFill="1" applyBorder="1" applyAlignment="1">
      <alignment horizontal="center"/>
    </xf>
    <xf numFmtId="44" fontId="2" fillId="0" borderId="2" xfId="1" applyNumberFormat="1" applyBorder="1" applyAlignment="1">
      <alignment horizontal="center"/>
    </xf>
    <xf numFmtId="166" fontId="2" fillId="0" borderId="2" xfId="1" applyNumberFormat="1" applyBorder="1" applyAlignment="1">
      <alignment horizontal="center" vertical="center"/>
    </xf>
    <xf numFmtId="165" fontId="2" fillId="0" borderId="0" xfId="1" applyNumberFormat="1" applyAlignment="1">
      <alignment horizontal="center"/>
    </xf>
    <xf numFmtId="165" fontId="2" fillId="0" borderId="2" xfId="1" applyNumberFormat="1" applyBorder="1" applyAlignment="1">
      <alignment horizontal="center"/>
    </xf>
    <xf numFmtId="167" fontId="2" fillId="0" borderId="4" xfId="1" applyNumberFormat="1" applyBorder="1" applyAlignment="1">
      <alignment horizontal="center"/>
    </xf>
    <xf numFmtId="167" fontId="2" fillId="0" borderId="13" xfId="1" applyNumberFormat="1" applyBorder="1" applyAlignment="1">
      <alignment horizontal="center"/>
    </xf>
    <xf numFmtId="0" fontId="2" fillId="0" borderId="0" xfId="1" applyAlignment="1">
      <alignment horizontal="center"/>
    </xf>
    <xf numFmtId="0" fontId="2" fillId="0" borderId="3" xfId="1" applyBorder="1" applyAlignment="1">
      <alignment horizontal="left" vertical="center"/>
    </xf>
    <xf numFmtId="0" fontId="2" fillId="0" borderId="2" xfId="1" applyBorder="1" applyAlignment="1">
      <alignment horizontal="center"/>
    </xf>
    <xf numFmtId="0" fontId="7" fillId="0" borderId="0" xfId="0" applyFont="1"/>
    <xf numFmtId="0" fontId="4" fillId="3" borderId="14" xfId="1" applyFont="1" applyFill="1" applyBorder="1" applyAlignment="1">
      <alignment horizontal="left"/>
    </xf>
    <xf numFmtId="166" fontId="2" fillId="0" borderId="0" xfId="1" applyNumberFormat="1" applyAlignment="1">
      <alignment horizontal="center" vertical="center"/>
    </xf>
    <xf numFmtId="0" fontId="8" fillId="2" borderId="3" xfId="1" applyFont="1" applyFill="1" applyBorder="1"/>
    <xf numFmtId="0" fontId="8" fillId="2" borderId="2" xfId="1" applyFont="1" applyFill="1" applyBorder="1"/>
    <xf numFmtId="14" fontId="8" fillId="2" borderId="2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44" fontId="8" fillId="2" borderId="2" xfId="1" applyNumberFormat="1" applyFont="1" applyFill="1" applyBorder="1" applyAlignment="1">
      <alignment horizontal="center"/>
    </xf>
    <xf numFmtId="2" fontId="9" fillId="2" borderId="13" xfId="1" applyNumberFormat="1" applyFont="1" applyFill="1" applyBorder="1" applyAlignment="1">
      <alignment horizontal="right" vertical="center"/>
    </xf>
    <xf numFmtId="0" fontId="0" fillId="0" borderId="5" xfId="0" applyBorder="1"/>
    <xf numFmtId="168" fontId="0" fillId="0" borderId="5" xfId="0" applyNumberFormat="1" applyBorder="1"/>
    <xf numFmtId="0" fontId="2" fillId="0" borderId="4" xfId="1" applyBorder="1"/>
    <xf numFmtId="0" fontId="13" fillId="2" borderId="5" xfId="1" applyFont="1" applyFill="1" applyBorder="1" applyAlignment="1">
      <alignment horizontal="right"/>
    </xf>
    <xf numFmtId="0" fontId="13" fillId="2" borderId="0" xfId="1" applyFont="1" applyFill="1"/>
    <xf numFmtId="0" fontId="13" fillId="2" borderId="4" xfId="1" applyFont="1" applyFill="1" applyBorder="1"/>
    <xf numFmtId="0" fontId="4" fillId="3" borderId="16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2" fillId="0" borderId="0" xfId="3"/>
    <xf numFmtId="0" fontId="2" fillId="0" borderId="0" xfId="3" applyAlignment="1">
      <alignment horizontal="center"/>
    </xf>
    <xf numFmtId="2" fontId="14" fillId="2" borderId="13" xfId="1" applyNumberFormat="1" applyFont="1" applyFill="1" applyBorder="1" applyAlignment="1">
      <alignment horizontal="right" vertical="top"/>
    </xf>
    <xf numFmtId="44" fontId="2" fillId="0" borderId="4" xfId="1" applyNumberFormat="1" applyBorder="1" applyAlignment="1">
      <alignment horizontal="center"/>
    </xf>
    <xf numFmtId="44" fontId="8" fillId="2" borderId="3" xfId="1" applyNumberFormat="1" applyFont="1" applyFill="1" applyBorder="1" applyAlignment="1">
      <alignment horizontal="center"/>
    </xf>
    <xf numFmtId="44" fontId="8" fillId="2" borderId="13" xfId="1" applyNumberFormat="1" applyFont="1" applyFill="1" applyBorder="1" applyAlignment="1">
      <alignment horizontal="center"/>
    </xf>
    <xf numFmtId="166" fontId="2" fillId="0" borderId="5" xfId="1" applyNumberFormat="1" applyBorder="1" applyAlignment="1">
      <alignment horizontal="center" vertical="center"/>
    </xf>
    <xf numFmtId="14" fontId="8" fillId="2" borderId="3" xfId="1" applyNumberFormat="1" applyFont="1" applyFill="1" applyBorder="1" applyAlignment="1">
      <alignment horizontal="center"/>
    </xf>
    <xf numFmtId="0" fontId="2" fillId="0" borderId="0" xfId="1" applyAlignment="1">
      <alignment horizontal="left" vertical="center"/>
    </xf>
    <xf numFmtId="0" fontId="2" fillId="5" borderId="5" xfId="1" applyFill="1" applyBorder="1" applyAlignment="1">
      <alignment horizontal="left" vertical="center"/>
    </xf>
    <xf numFmtId="0" fontId="2" fillId="5" borderId="0" xfId="1" applyFill="1" applyAlignment="1">
      <alignment horizontal="left" vertical="center"/>
    </xf>
    <xf numFmtId="0" fontId="2" fillId="5" borderId="0" xfId="1" applyFill="1"/>
    <xf numFmtId="166" fontId="2" fillId="5" borderId="5" xfId="1" applyNumberFormat="1" applyFill="1" applyBorder="1" applyAlignment="1">
      <alignment horizontal="center" vertical="center"/>
    </xf>
    <xf numFmtId="0" fontId="2" fillId="5" borderId="0" xfId="1" applyFill="1" applyAlignment="1">
      <alignment horizontal="center"/>
    </xf>
    <xf numFmtId="44" fontId="2" fillId="5" borderId="0" xfId="1" applyNumberFormat="1" applyFill="1" applyAlignment="1">
      <alignment horizontal="center"/>
    </xf>
    <xf numFmtId="44" fontId="2" fillId="5" borderId="4" xfId="1" applyNumberFormat="1" applyFill="1" applyBorder="1" applyAlignment="1">
      <alignment horizontal="center"/>
    </xf>
    <xf numFmtId="165" fontId="2" fillId="6" borderId="0" xfId="1" applyNumberFormat="1" applyFill="1" applyAlignment="1" applyProtection="1">
      <alignment horizontal="center"/>
      <protection locked="0"/>
    </xf>
    <xf numFmtId="0" fontId="2" fillId="7" borderId="0" xfId="1" applyFill="1" applyAlignment="1">
      <alignment horizontal="center"/>
    </xf>
    <xf numFmtId="0" fontId="2" fillId="7" borderId="2" xfId="1" applyFill="1" applyBorder="1" applyAlignment="1">
      <alignment horizontal="center"/>
    </xf>
    <xf numFmtId="0" fontId="2" fillId="0" borderId="2" xfId="3" applyBorder="1"/>
    <xf numFmtId="9" fontId="2" fillId="0" borderId="0" xfId="2" applyFont="1"/>
    <xf numFmtId="0" fontId="3" fillId="0" borderId="0" xfId="1" applyFont="1" applyAlignment="1">
      <alignment horizontal="left" indent="1"/>
    </xf>
    <xf numFmtId="169" fontId="20" fillId="0" borderId="0" xfId="4" applyNumberFormat="1" applyFont="1" applyBorder="1"/>
    <xf numFmtId="170" fontId="2" fillId="6" borderId="0" xfId="1" applyNumberFormat="1" applyFill="1" applyAlignment="1" applyProtection="1">
      <alignment horizontal="center"/>
      <protection locked="0"/>
    </xf>
    <xf numFmtId="0" fontId="21" fillId="8" borderId="28" xfId="6" applyFont="1" applyBorder="1" applyAlignment="1">
      <alignment horizontal="center" vertical="center" wrapText="1"/>
    </xf>
    <xf numFmtId="0" fontId="21" fillId="8" borderId="29" xfId="6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69" fontId="20" fillId="0" borderId="1" xfId="4" applyNumberFormat="1" applyFont="1" applyBorder="1"/>
    <xf numFmtId="166" fontId="2" fillId="0" borderId="5" xfId="1" applyNumberFormat="1" applyBorder="1" applyAlignment="1">
      <alignment horizontal="center"/>
    </xf>
    <xf numFmtId="166" fontId="2" fillId="5" borderId="5" xfId="1" applyNumberFormat="1" applyFill="1" applyBorder="1" applyAlignment="1">
      <alignment horizontal="center"/>
    </xf>
    <xf numFmtId="9" fontId="20" fillId="0" borderId="1" xfId="2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164" fontId="24" fillId="0" borderId="0" xfId="2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8" borderId="31" xfId="6" applyFont="1" applyBorder="1" applyAlignment="1">
      <alignment horizontal="center" vertical="center" wrapText="1"/>
    </xf>
    <xf numFmtId="0" fontId="21" fillId="8" borderId="32" xfId="6" applyFont="1" applyBorder="1" applyAlignment="1">
      <alignment horizontal="center" vertical="center" wrapText="1"/>
    </xf>
    <xf numFmtId="0" fontId="21" fillId="8" borderId="6" xfId="6" applyFont="1" applyBorder="1" applyAlignment="1">
      <alignment horizontal="center" vertical="center" wrapText="1"/>
    </xf>
    <xf numFmtId="169" fontId="7" fillId="10" borderId="22" xfId="4" applyNumberFormat="1" applyFont="1" applyFill="1" applyBorder="1"/>
    <xf numFmtId="169" fontId="20" fillId="10" borderId="34" xfId="4" applyNumberFormat="1" applyFont="1" applyFill="1" applyBorder="1"/>
    <xf numFmtId="0" fontId="7" fillId="10" borderId="22" xfId="0" applyFont="1" applyFill="1" applyBorder="1"/>
    <xf numFmtId="169" fontId="20" fillId="10" borderId="23" xfId="4" applyNumberFormat="1" applyFont="1" applyFill="1" applyBorder="1"/>
    <xf numFmtId="15" fontId="7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2" applyFont="1" applyBorder="1" applyAlignment="1">
      <alignment horizontal="center"/>
    </xf>
    <xf numFmtId="9" fontId="7" fillId="0" borderId="7" xfId="2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9" fontId="20" fillId="0" borderId="36" xfId="2" applyFont="1" applyBorder="1" applyAlignment="1">
      <alignment horizontal="center"/>
    </xf>
    <xf numFmtId="0" fontId="7" fillId="0" borderId="8" xfId="0" applyFont="1" applyBorder="1"/>
    <xf numFmtId="164" fontId="7" fillId="0" borderId="0" xfId="2" applyNumberFormat="1" applyFont="1" applyBorder="1" applyAlignment="1">
      <alignment horizontal="center"/>
    </xf>
    <xf numFmtId="164" fontId="7" fillId="0" borderId="7" xfId="2" applyNumberFormat="1" applyFont="1" applyBorder="1" applyAlignment="1">
      <alignment horizontal="center"/>
    </xf>
    <xf numFmtId="0" fontId="7" fillId="0" borderId="7" xfId="0" applyFont="1" applyBorder="1"/>
    <xf numFmtId="0" fontId="20" fillId="0" borderId="20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69" fontId="7" fillId="0" borderId="11" xfId="4" applyNumberFormat="1" applyFont="1" applyBorder="1"/>
    <xf numFmtId="169" fontId="7" fillId="0" borderId="10" xfId="4" applyNumberFormat="1" applyFont="1" applyBorder="1"/>
    <xf numFmtId="169" fontId="7" fillId="10" borderId="21" xfId="4" applyNumberFormat="1" applyFont="1" applyFill="1" applyBorder="1"/>
    <xf numFmtId="169" fontId="7" fillId="0" borderId="9" xfId="4" applyNumberFormat="1" applyFont="1" applyBorder="1"/>
    <xf numFmtId="169" fontId="7" fillId="0" borderId="8" xfId="4" applyNumberFormat="1" applyFont="1" applyBorder="1"/>
    <xf numFmtId="169" fontId="7" fillId="0" borderId="0" xfId="4" applyNumberFormat="1" applyFont="1" applyBorder="1"/>
    <xf numFmtId="169" fontId="7" fillId="0" borderId="7" xfId="4" applyNumberFormat="1" applyFont="1" applyBorder="1"/>
    <xf numFmtId="169" fontId="20" fillId="0" borderId="35" xfId="4" applyNumberFormat="1" applyFont="1" applyBorder="1"/>
    <xf numFmtId="169" fontId="20" fillId="0" borderId="36" xfId="4" applyNumberFormat="1" applyFont="1" applyBorder="1"/>
    <xf numFmtId="169" fontId="20" fillId="0" borderId="20" xfId="4" applyNumberFormat="1" applyFont="1" applyBorder="1"/>
    <xf numFmtId="169" fontId="20" fillId="0" borderId="18" xfId="4" applyNumberFormat="1" applyFont="1" applyBorder="1"/>
    <xf numFmtId="169" fontId="20" fillId="0" borderId="19" xfId="4" applyNumberFormat="1" applyFont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30" xfId="0" applyFont="1" applyFill="1" applyBorder="1"/>
    <xf numFmtId="0" fontId="21" fillId="8" borderId="24" xfId="6" applyFont="1" applyBorder="1" applyAlignment="1">
      <alignment horizontal="center" vertical="center" wrapText="1"/>
    </xf>
    <xf numFmtId="0" fontId="21" fillId="8" borderId="37" xfId="6" applyFont="1" applyBorder="1" applyAlignment="1">
      <alignment horizontal="center" vertical="center" wrapText="1"/>
    </xf>
    <xf numFmtId="0" fontId="21" fillId="10" borderId="33" xfId="6" applyFont="1" applyFill="1" applyBorder="1" applyAlignment="1">
      <alignment horizontal="center" vertical="center" wrapText="1"/>
    </xf>
    <xf numFmtId="164" fontId="2" fillId="0" borderId="0" xfId="2" applyNumberFormat="1" applyFont="1"/>
    <xf numFmtId="166" fontId="2" fillId="0" borderId="0" xfId="3" applyNumberFormat="1" applyAlignment="1">
      <alignment horizontal="center"/>
    </xf>
    <xf numFmtId="44" fontId="2" fillId="0" borderId="0" xfId="4" applyFont="1" applyAlignment="1">
      <alignment horizontal="center"/>
    </xf>
    <xf numFmtId="0" fontId="3" fillId="0" borderId="0" xfId="1" applyFont="1" applyAlignment="1">
      <alignment horizontal="left"/>
    </xf>
    <xf numFmtId="44" fontId="2" fillId="0" borderId="0" xfId="1" applyNumberFormat="1"/>
    <xf numFmtId="0" fontId="5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right" vertical="top"/>
    </xf>
    <xf numFmtId="0" fontId="4" fillId="0" borderId="0" xfId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left"/>
    </xf>
    <xf numFmtId="0" fontId="4" fillId="5" borderId="11" xfId="1" quotePrefix="1" applyFont="1" applyFill="1" applyBorder="1" applyAlignment="1">
      <alignment horizontal="center"/>
    </xf>
    <xf numFmtId="0" fontId="4" fillId="5" borderId="10" xfId="1" quotePrefix="1" applyFont="1" applyFill="1" applyBorder="1" applyAlignment="1">
      <alignment horizontal="center"/>
    </xf>
    <xf numFmtId="0" fontId="4" fillId="5" borderId="25" xfId="1" quotePrefix="1" applyFont="1" applyFill="1" applyBorder="1" applyAlignment="1">
      <alignment horizontal="center"/>
    </xf>
    <xf numFmtId="0" fontId="4" fillId="5" borderId="26" xfId="1" quotePrefix="1" applyFont="1" applyFill="1" applyBorder="1" applyAlignment="1">
      <alignment horizontal="center"/>
    </xf>
    <xf numFmtId="0" fontId="4" fillId="0" borderId="18" xfId="1" quotePrefix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4" fillId="0" borderId="18" xfId="1" applyFont="1" applyBorder="1" applyAlignment="1">
      <alignment horizontal="center"/>
    </xf>
    <xf numFmtId="0" fontId="12" fillId="6" borderId="14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1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3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</cellXfs>
  <cellStyles count="7">
    <cellStyle name="Accent2 2" xfId="5" xr:uid="{A9AF47DE-AF32-794A-8584-399F9152B8CE}"/>
    <cellStyle name="Calculation 2" xfId="6" xr:uid="{89DC646D-53AB-C74D-AFD5-A30C4AB40612}"/>
    <cellStyle name="Currency" xfId="4" builtinId="4"/>
    <cellStyle name="Normal" xfId="0" builtinId="0"/>
    <cellStyle name="Normal 2" xfId="1" xr:uid="{345618C7-3FED-0B4F-8F91-A5019E211CF3}"/>
    <cellStyle name="Normal 2 2" xfId="3" xr:uid="{314ABC68-3E01-B84E-9CB5-D907D7D3E0BC}"/>
    <cellStyle name="Per cent" xfId="2" builtinId="5"/>
  </cellStyles>
  <dxfs count="0"/>
  <tableStyles count="0" defaultTableStyle="TableStyleMedium2" defaultPivotStyle="PivotStyleLight16"/>
  <colors>
    <mruColors>
      <color rgb="FFD4D4D4"/>
      <color rgb="FF3BDEE1"/>
      <color rgb="FF319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306697086892406E-2"/>
          <c:y val="1.8864451632299686E-2"/>
          <c:w val="0.95654115293632458"/>
          <c:h val="0.949984211193368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'BLACKBOOK Results'!$B$5:$B$417</c:f>
              <c:strCache>
                <c:ptCount val="413"/>
                <c:pt idx="0">
                  <c:v>#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</c:strCache>
            </c:strRef>
          </c:cat>
          <c:val>
            <c:numRef>
              <c:f>'BLACKBOOK Results'!$AE$5:$AE$417</c:f>
              <c:numCache>
                <c:formatCode>_(* #,##0.0_);_(* \(#,##0.0\);_(* "-"??_);_(@_)</c:formatCode>
                <c:ptCount val="413"/>
                <c:pt idx="0" formatCode="General">
                  <c:v>0</c:v>
                </c:pt>
                <c:pt idx="1">
                  <c:v>-0.44</c:v>
                </c:pt>
                <c:pt idx="2">
                  <c:v>2.23</c:v>
                </c:pt>
                <c:pt idx="3">
                  <c:v>5.1400000000000006</c:v>
                </c:pt>
                <c:pt idx="4">
                  <c:v>4.830000000000001</c:v>
                </c:pt>
                <c:pt idx="5">
                  <c:v>6.8200000000000012</c:v>
                </c:pt>
                <c:pt idx="6">
                  <c:v>6.6000000000000014</c:v>
                </c:pt>
                <c:pt idx="7">
                  <c:v>5.3300000000000018</c:v>
                </c:pt>
                <c:pt idx="8">
                  <c:v>6.700000000000002</c:v>
                </c:pt>
                <c:pt idx="9">
                  <c:v>5.8400000000000016</c:v>
                </c:pt>
                <c:pt idx="10">
                  <c:v>5.7300000000000013</c:v>
                </c:pt>
                <c:pt idx="11">
                  <c:v>6.4200000000000017</c:v>
                </c:pt>
                <c:pt idx="12">
                  <c:v>9.7800000000000011</c:v>
                </c:pt>
                <c:pt idx="13">
                  <c:v>8.5400000000000009</c:v>
                </c:pt>
                <c:pt idx="14">
                  <c:v>7.6700000000000008</c:v>
                </c:pt>
                <c:pt idx="15">
                  <c:v>7.0200000000000005</c:v>
                </c:pt>
                <c:pt idx="16">
                  <c:v>10.02</c:v>
                </c:pt>
                <c:pt idx="17">
                  <c:v>12.959999999999999</c:v>
                </c:pt>
                <c:pt idx="18">
                  <c:v>12.01</c:v>
                </c:pt>
                <c:pt idx="19">
                  <c:v>9.51</c:v>
                </c:pt>
                <c:pt idx="20">
                  <c:v>8.69</c:v>
                </c:pt>
                <c:pt idx="21">
                  <c:v>9.75</c:v>
                </c:pt>
                <c:pt idx="22">
                  <c:v>12.55</c:v>
                </c:pt>
                <c:pt idx="23">
                  <c:v>11.170000000000002</c:v>
                </c:pt>
                <c:pt idx="24">
                  <c:v>13.270000000000001</c:v>
                </c:pt>
                <c:pt idx="25">
                  <c:v>12.590000000000002</c:v>
                </c:pt>
                <c:pt idx="26">
                  <c:v>12.360000000000001</c:v>
                </c:pt>
                <c:pt idx="27">
                  <c:v>12.200000000000001</c:v>
                </c:pt>
                <c:pt idx="28">
                  <c:v>14.420000000000002</c:v>
                </c:pt>
                <c:pt idx="29">
                  <c:v>17.190000000000001</c:v>
                </c:pt>
                <c:pt idx="30">
                  <c:v>15.73</c:v>
                </c:pt>
                <c:pt idx="31">
                  <c:v>15.33</c:v>
                </c:pt>
                <c:pt idx="32">
                  <c:v>12.85</c:v>
                </c:pt>
                <c:pt idx="33">
                  <c:v>15.23</c:v>
                </c:pt>
                <c:pt idx="34">
                  <c:v>17.77</c:v>
                </c:pt>
                <c:pt idx="35">
                  <c:v>17.509999999999998</c:v>
                </c:pt>
                <c:pt idx="36">
                  <c:v>16.059999999999999</c:v>
                </c:pt>
                <c:pt idx="37">
                  <c:v>15.559999999999999</c:v>
                </c:pt>
                <c:pt idx="38">
                  <c:v>14.129999999999999</c:v>
                </c:pt>
                <c:pt idx="39">
                  <c:v>14.01</c:v>
                </c:pt>
                <c:pt idx="40">
                  <c:v>16.02</c:v>
                </c:pt>
                <c:pt idx="41">
                  <c:v>19.05</c:v>
                </c:pt>
                <c:pt idx="42">
                  <c:v>18.54</c:v>
                </c:pt>
                <c:pt idx="43">
                  <c:v>18.29</c:v>
                </c:pt>
                <c:pt idx="44">
                  <c:v>21.97</c:v>
                </c:pt>
                <c:pt idx="45">
                  <c:v>21.23</c:v>
                </c:pt>
                <c:pt idx="46">
                  <c:v>20.900000000000002</c:v>
                </c:pt>
                <c:pt idx="47">
                  <c:v>20.6</c:v>
                </c:pt>
                <c:pt idx="48">
                  <c:v>19.420000000000002</c:v>
                </c:pt>
                <c:pt idx="49">
                  <c:v>18.32</c:v>
                </c:pt>
                <c:pt idx="50">
                  <c:v>17.18</c:v>
                </c:pt>
                <c:pt idx="51">
                  <c:v>16.23</c:v>
                </c:pt>
                <c:pt idx="52">
                  <c:v>16.03</c:v>
                </c:pt>
                <c:pt idx="53">
                  <c:v>18.560000000000002</c:v>
                </c:pt>
                <c:pt idx="54">
                  <c:v>17.900000000000002</c:v>
                </c:pt>
                <c:pt idx="55">
                  <c:v>17.350000000000001</c:v>
                </c:pt>
                <c:pt idx="56">
                  <c:v>15.950000000000001</c:v>
                </c:pt>
                <c:pt idx="57">
                  <c:v>17.420000000000002</c:v>
                </c:pt>
                <c:pt idx="58">
                  <c:v>20.200000000000003</c:v>
                </c:pt>
                <c:pt idx="59">
                  <c:v>18.800000000000004</c:v>
                </c:pt>
                <c:pt idx="60">
                  <c:v>18.250000000000004</c:v>
                </c:pt>
                <c:pt idx="61">
                  <c:v>16.440000000000005</c:v>
                </c:pt>
                <c:pt idx="62">
                  <c:v>19.990000000000006</c:v>
                </c:pt>
                <c:pt idx="63">
                  <c:v>21.390000000000004</c:v>
                </c:pt>
                <c:pt idx="64">
                  <c:v>23.800000000000004</c:v>
                </c:pt>
                <c:pt idx="65">
                  <c:v>26.420000000000005</c:v>
                </c:pt>
                <c:pt idx="66">
                  <c:v>25.830000000000005</c:v>
                </c:pt>
                <c:pt idx="67">
                  <c:v>28.630000000000006</c:v>
                </c:pt>
                <c:pt idx="68">
                  <c:v>27.330000000000005</c:v>
                </c:pt>
                <c:pt idx="69">
                  <c:v>30.430000000000007</c:v>
                </c:pt>
                <c:pt idx="70">
                  <c:v>33.300000000000004</c:v>
                </c:pt>
                <c:pt idx="71">
                  <c:v>32.56</c:v>
                </c:pt>
                <c:pt idx="72">
                  <c:v>32.020000000000003</c:v>
                </c:pt>
                <c:pt idx="73">
                  <c:v>33.82</c:v>
                </c:pt>
                <c:pt idx="74">
                  <c:v>32.18</c:v>
                </c:pt>
                <c:pt idx="75">
                  <c:v>31.94</c:v>
                </c:pt>
                <c:pt idx="76">
                  <c:v>35.47</c:v>
                </c:pt>
                <c:pt idx="77">
                  <c:v>34.21</c:v>
                </c:pt>
                <c:pt idx="78">
                  <c:v>32.700000000000003</c:v>
                </c:pt>
                <c:pt idx="79">
                  <c:v>35.82</c:v>
                </c:pt>
                <c:pt idx="80">
                  <c:v>38.81</c:v>
                </c:pt>
                <c:pt idx="81">
                  <c:v>38.400000000000006</c:v>
                </c:pt>
                <c:pt idx="82">
                  <c:v>39.880000000000003</c:v>
                </c:pt>
                <c:pt idx="83">
                  <c:v>39.200000000000003</c:v>
                </c:pt>
                <c:pt idx="84">
                  <c:v>38.130000000000003</c:v>
                </c:pt>
                <c:pt idx="85">
                  <c:v>37.730000000000004</c:v>
                </c:pt>
                <c:pt idx="86">
                  <c:v>37.440000000000005</c:v>
                </c:pt>
                <c:pt idx="87">
                  <c:v>36.400000000000006</c:v>
                </c:pt>
                <c:pt idx="88">
                  <c:v>37.940000000000005</c:v>
                </c:pt>
                <c:pt idx="89">
                  <c:v>40.870000000000005</c:v>
                </c:pt>
                <c:pt idx="90">
                  <c:v>44.230000000000004</c:v>
                </c:pt>
                <c:pt idx="91">
                  <c:v>42.750000000000007</c:v>
                </c:pt>
                <c:pt idx="92">
                  <c:v>41.790000000000006</c:v>
                </c:pt>
                <c:pt idx="93">
                  <c:v>43.830000000000005</c:v>
                </c:pt>
                <c:pt idx="94">
                  <c:v>43.280000000000008</c:v>
                </c:pt>
                <c:pt idx="95">
                  <c:v>42.740000000000009</c:v>
                </c:pt>
                <c:pt idx="96">
                  <c:v>45.870000000000012</c:v>
                </c:pt>
                <c:pt idx="97">
                  <c:v>45.13000000000001</c:v>
                </c:pt>
                <c:pt idx="98">
                  <c:v>44.540000000000006</c:v>
                </c:pt>
                <c:pt idx="99">
                  <c:v>44.300000000000004</c:v>
                </c:pt>
                <c:pt idx="100">
                  <c:v>44.230000000000004</c:v>
                </c:pt>
                <c:pt idx="101">
                  <c:v>43.070000000000007</c:v>
                </c:pt>
                <c:pt idx="102">
                  <c:v>41.670000000000009</c:v>
                </c:pt>
                <c:pt idx="103">
                  <c:v>43.77000000000001</c:v>
                </c:pt>
                <c:pt idx="104">
                  <c:v>43.660000000000011</c:v>
                </c:pt>
                <c:pt idx="105">
                  <c:v>43.050000000000011</c:v>
                </c:pt>
                <c:pt idx="106">
                  <c:v>45.13000000000001</c:v>
                </c:pt>
                <c:pt idx="107">
                  <c:v>44.100000000000009</c:v>
                </c:pt>
                <c:pt idx="108">
                  <c:v>44.02000000000001</c:v>
                </c:pt>
                <c:pt idx="109">
                  <c:v>46.860000000000014</c:v>
                </c:pt>
                <c:pt idx="110">
                  <c:v>45.860000000000014</c:v>
                </c:pt>
                <c:pt idx="111">
                  <c:v>48.290000000000013</c:v>
                </c:pt>
                <c:pt idx="112">
                  <c:v>51.02000000000001</c:v>
                </c:pt>
                <c:pt idx="113">
                  <c:v>50.470000000000013</c:v>
                </c:pt>
                <c:pt idx="114">
                  <c:v>49.010000000000012</c:v>
                </c:pt>
                <c:pt idx="115">
                  <c:v>48.850000000000016</c:v>
                </c:pt>
                <c:pt idx="116">
                  <c:v>51.000000000000014</c:v>
                </c:pt>
                <c:pt idx="117">
                  <c:v>52.400000000000013</c:v>
                </c:pt>
                <c:pt idx="118">
                  <c:v>50.680000000000014</c:v>
                </c:pt>
                <c:pt idx="119">
                  <c:v>53.880000000000017</c:v>
                </c:pt>
                <c:pt idx="120">
                  <c:v>53.350000000000016</c:v>
                </c:pt>
                <c:pt idx="121">
                  <c:v>52.930000000000014</c:v>
                </c:pt>
                <c:pt idx="122">
                  <c:v>51.100000000000016</c:v>
                </c:pt>
                <c:pt idx="123">
                  <c:v>49.700000000000017</c:v>
                </c:pt>
                <c:pt idx="124">
                  <c:v>49.350000000000016</c:v>
                </c:pt>
                <c:pt idx="125">
                  <c:v>51.890000000000015</c:v>
                </c:pt>
                <c:pt idx="126">
                  <c:v>50.850000000000016</c:v>
                </c:pt>
                <c:pt idx="127">
                  <c:v>50.670000000000016</c:v>
                </c:pt>
                <c:pt idx="128">
                  <c:v>52.370000000000019</c:v>
                </c:pt>
                <c:pt idx="129">
                  <c:v>50.550000000000018</c:v>
                </c:pt>
                <c:pt idx="130">
                  <c:v>53.530000000000015</c:v>
                </c:pt>
                <c:pt idx="131">
                  <c:v>52.510000000000012</c:v>
                </c:pt>
                <c:pt idx="132">
                  <c:v>51.390000000000015</c:v>
                </c:pt>
                <c:pt idx="133">
                  <c:v>49.170000000000016</c:v>
                </c:pt>
                <c:pt idx="134">
                  <c:v>48.770000000000017</c:v>
                </c:pt>
                <c:pt idx="135">
                  <c:v>51.240000000000016</c:v>
                </c:pt>
                <c:pt idx="136">
                  <c:v>50.460000000000015</c:v>
                </c:pt>
                <c:pt idx="137">
                  <c:v>49.970000000000013</c:v>
                </c:pt>
                <c:pt idx="138">
                  <c:v>49.570000000000014</c:v>
                </c:pt>
                <c:pt idx="139">
                  <c:v>52.000000000000014</c:v>
                </c:pt>
                <c:pt idx="140">
                  <c:v>53.080000000000013</c:v>
                </c:pt>
                <c:pt idx="141">
                  <c:v>54.710000000000015</c:v>
                </c:pt>
                <c:pt idx="142">
                  <c:v>54.470000000000013</c:v>
                </c:pt>
                <c:pt idx="143">
                  <c:v>54.170000000000016</c:v>
                </c:pt>
                <c:pt idx="144">
                  <c:v>57.600000000000016</c:v>
                </c:pt>
                <c:pt idx="145">
                  <c:v>57.000000000000014</c:v>
                </c:pt>
                <c:pt idx="146">
                  <c:v>59.460000000000015</c:v>
                </c:pt>
                <c:pt idx="147">
                  <c:v>61.930000000000014</c:v>
                </c:pt>
                <c:pt idx="148">
                  <c:v>61.270000000000017</c:v>
                </c:pt>
                <c:pt idx="149">
                  <c:v>62.770000000000017</c:v>
                </c:pt>
                <c:pt idx="150">
                  <c:v>61.360000000000021</c:v>
                </c:pt>
                <c:pt idx="151">
                  <c:v>62.160000000000018</c:v>
                </c:pt>
                <c:pt idx="152">
                  <c:v>64.950000000000017</c:v>
                </c:pt>
                <c:pt idx="153">
                  <c:v>64.850000000000023</c:v>
                </c:pt>
                <c:pt idx="154">
                  <c:v>67.560000000000016</c:v>
                </c:pt>
                <c:pt idx="155">
                  <c:v>69.450000000000017</c:v>
                </c:pt>
                <c:pt idx="156">
                  <c:v>69.240000000000023</c:v>
                </c:pt>
                <c:pt idx="157">
                  <c:v>71.610000000000028</c:v>
                </c:pt>
                <c:pt idx="158">
                  <c:v>69.820000000000022</c:v>
                </c:pt>
                <c:pt idx="159">
                  <c:v>69.280000000000015</c:v>
                </c:pt>
                <c:pt idx="160">
                  <c:v>68.410000000000011</c:v>
                </c:pt>
                <c:pt idx="161">
                  <c:v>67.640000000000015</c:v>
                </c:pt>
                <c:pt idx="162">
                  <c:v>67.280000000000015</c:v>
                </c:pt>
                <c:pt idx="163">
                  <c:v>66.510000000000019</c:v>
                </c:pt>
                <c:pt idx="164">
                  <c:v>68.840000000000018</c:v>
                </c:pt>
                <c:pt idx="165">
                  <c:v>67.510000000000019</c:v>
                </c:pt>
                <c:pt idx="166">
                  <c:v>66.390000000000015</c:v>
                </c:pt>
                <c:pt idx="167">
                  <c:v>64.65000000000002</c:v>
                </c:pt>
                <c:pt idx="168">
                  <c:v>63.270000000000017</c:v>
                </c:pt>
                <c:pt idx="169">
                  <c:v>65.450000000000017</c:v>
                </c:pt>
                <c:pt idx="170">
                  <c:v>64.990000000000023</c:v>
                </c:pt>
                <c:pt idx="171">
                  <c:v>67.360000000000028</c:v>
                </c:pt>
                <c:pt idx="172">
                  <c:v>65.090000000000032</c:v>
                </c:pt>
                <c:pt idx="173">
                  <c:v>63.470000000000034</c:v>
                </c:pt>
                <c:pt idx="174">
                  <c:v>62.800000000000033</c:v>
                </c:pt>
                <c:pt idx="175">
                  <c:v>66.510000000000034</c:v>
                </c:pt>
                <c:pt idx="176">
                  <c:v>65.230000000000032</c:v>
                </c:pt>
                <c:pt idx="177">
                  <c:v>68.550000000000026</c:v>
                </c:pt>
                <c:pt idx="178">
                  <c:v>67.250000000000028</c:v>
                </c:pt>
                <c:pt idx="179">
                  <c:v>66.140000000000029</c:v>
                </c:pt>
                <c:pt idx="180">
                  <c:v>65.28000000000003</c:v>
                </c:pt>
                <c:pt idx="181">
                  <c:v>64.020000000000024</c:v>
                </c:pt>
                <c:pt idx="182">
                  <c:v>62.710000000000022</c:v>
                </c:pt>
                <c:pt idx="183">
                  <c:v>61.780000000000022</c:v>
                </c:pt>
                <c:pt idx="184">
                  <c:v>64.210000000000022</c:v>
                </c:pt>
                <c:pt idx="185">
                  <c:v>67.960000000000022</c:v>
                </c:pt>
                <c:pt idx="186">
                  <c:v>67.180000000000021</c:v>
                </c:pt>
                <c:pt idx="187">
                  <c:v>66.610000000000028</c:v>
                </c:pt>
                <c:pt idx="188">
                  <c:v>68.270000000000024</c:v>
                </c:pt>
                <c:pt idx="189">
                  <c:v>67.40000000000002</c:v>
                </c:pt>
                <c:pt idx="190">
                  <c:v>66.750000000000014</c:v>
                </c:pt>
                <c:pt idx="191">
                  <c:v>69.750000000000014</c:v>
                </c:pt>
                <c:pt idx="192">
                  <c:v>68.970000000000013</c:v>
                </c:pt>
                <c:pt idx="193">
                  <c:v>66.540000000000006</c:v>
                </c:pt>
                <c:pt idx="194">
                  <c:v>69.350000000000009</c:v>
                </c:pt>
                <c:pt idx="195">
                  <c:v>69.220000000000013</c:v>
                </c:pt>
                <c:pt idx="196">
                  <c:v>65.090000000000018</c:v>
                </c:pt>
                <c:pt idx="197">
                  <c:v>68.450000000000017</c:v>
                </c:pt>
                <c:pt idx="198">
                  <c:v>66.630000000000024</c:v>
                </c:pt>
                <c:pt idx="199">
                  <c:v>65.710000000000022</c:v>
                </c:pt>
                <c:pt idx="200">
                  <c:v>65.29000000000002</c:v>
                </c:pt>
                <c:pt idx="201">
                  <c:v>65.000000000000014</c:v>
                </c:pt>
                <c:pt idx="202">
                  <c:v>68.04000000000002</c:v>
                </c:pt>
                <c:pt idx="203">
                  <c:v>66.210000000000022</c:v>
                </c:pt>
                <c:pt idx="204">
                  <c:v>65.79000000000002</c:v>
                </c:pt>
                <c:pt idx="205">
                  <c:v>68.970000000000027</c:v>
                </c:pt>
                <c:pt idx="206">
                  <c:v>67.260000000000034</c:v>
                </c:pt>
                <c:pt idx="207">
                  <c:v>67.240000000000038</c:v>
                </c:pt>
                <c:pt idx="208">
                  <c:v>67.200000000000031</c:v>
                </c:pt>
                <c:pt idx="209">
                  <c:v>66.42000000000003</c:v>
                </c:pt>
                <c:pt idx="210">
                  <c:v>68.370000000000033</c:v>
                </c:pt>
                <c:pt idx="211">
                  <c:v>69.890000000000029</c:v>
                </c:pt>
                <c:pt idx="212">
                  <c:v>69.760000000000034</c:v>
                </c:pt>
                <c:pt idx="213">
                  <c:v>69.44000000000004</c:v>
                </c:pt>
                <c:pt idx="214">
                  <c:v>72.260000000000034</c:v>
                </c:pt>
                <c:pt idx="215">
                  <c:v>75.460000000000036</c:v>
                </c:pt>
                <c:pt idx="216">
                  <c:v>74.580000000000041</c:v>
                </c:pt>
                <c:pt idx="217">
                  <c:v>74.090000000000046</c:v>
                </c:pt>
                <c:pt idx="218">
                  <c:v>77.19000000000004</c:v>
                </c:pt>
                <c:pt idx="219">
                  <c:v>75.570000000000036</c:v>
                </c:pt>
                <c:pt idx="220">
                  <c:v>78.560000000000031</c:v>
                </c:pt>
                <c:pt idx="221">
                  <c:v>77.430000000000035</c:v>
                </c:pt>
                <c:pt idx="222">
                  <c:v>79.820000000000036</c:v>
                </c:pt>
                <c:pt idx="223">
                  <c:v>81.480000000000032</c:v>
                </c:pt>
                <c:pt idx="224">
                  <c:v>81.42000000000003</c:v>
                </c:pt>
                <c:pt idx="225">
                  <c:v>79.210000000000036</c:v>
                </c:pt>
                <c:pt idx="226">
                  <c:v>79.040000000000035</c:v>
                </c:pt>
                <c:pt idx="227">
                  <c:v>82.350000000000037</c:v>
                </c:pt>
                <c:pt idx="228">
                  <c:v>80.910000000000039</c:v>
                </c:pt>
                <c:pt idx="229">
                  <c:v>83.730000000000032</c:v>
                </c:pt>
                <c:pt idx="230">
                  <c:v>82.970000000000027</c:v>
                </c:pt>
                <c:pt idx="231">
                  <c:v>82.700000000000031</c:v>
                </c:pt>
                <c:pt idx="232">
                  <c:v>84.390000000000029</c:v>
                </c:pt>
                <c:pt idx="233">
                  <c:v>83.240000000000023</c:v>
                </c:pt>
                <c:pt idx="234">
                  <c:v>82.270000000000024</c:v>
                </c:pt>
                <c:pt idx="235">
                  <c:v>81.15000000000002</c:v>
                </c:pt>
                <c:pt idx="236">
                  <c:v>83.640000000000015</c:v>
                </c:pt>
                <c:pt idx="237">
                  <c:v>81.910000000000011</c:v>
                </c:pt>
                <c:pt idx="238">
                  <c:v>81.63000000000001</c:v>
                </c:pt>
                <c:pt idx="239">
                  <c:v>84.68</c:v>
                </c:pt>
                <c:pt idx="240">
                  <c:v>84.050000000000011</c:v>
                </c:pt>
                <c:pt idx="241">
                  <c:v>83.440000000000012</c:v>
                </c:pt>
                <c:pt idx="242">
                  <c:v>85.450000000000017</c:v>
                </c:pt>
                <c:pt idx="243">
                  <c:v>85.110000000000014</c:v>
                </c:pt>
                <c:pt idx="244">
                  <c:v>82.820000000000007</c:v>
                </c:pt>
                <c:pt idx="245">
                  <c:v>81.690000000000012</c:v>
                </c:pt>
                <c:pt idx="246">
                  <c:v>80.540000000000006</c:v>
                </c:pt>
                <c:pt idx="247">
                  <c:v>79.900000000000006</c:v>
                </c:pt>
                <c:pt idx="248">
                  <c:v>78.97</c:v>
                </c:pt>
                <c:pt idx="249">
                  <c:v>82.77</c:v>
                </c:pt>
                <c:pt idx="250">
                  <c:v>84.74</c:v>
                </c:pt>
                <c:pt idx="251">
                  <c:v>84.13</c:v>
                </c:pt>
                <c:pt idx="252">
                  <c:v>82.47</c:v>
                </c:pt>
                <c:pt idx="253">
                  <c:v>81.42</c:v>
                </c:pt>
                <c:pt idx="254">
                  <c:v>80.239999999999995</c:v>
                </c:pt>
                <c:pt idx="255">
                  <c:v>79.009999999999991</c:v>
                </c:pt>
                <c:pt idx="256">
                  <c:v>78.899999999999991</c:v>
                </c:pt>
                <c:pt idx="257">
                  <c:v>82.21</c:v>
                </c:pt>
                <c:pt idx="258">
                  <c:v>81.13</c:v>
                </c:pt>
                <c:pt idx="259">
                  <c:v>82.97</c:v>
                </c:pt>
                <c:pt idx="260">
                  <c:v>84.76</c:v>
                </c:pt>
                <c:pt idx="261">
                  <c:v>87.89</c:v>
                </c:pt>
                <c:pt idx="262">
                  <c:v>87.06</c:v>
                </c:pt>
                <c:pt idx="263">
                  <c:v>90.53</c:v>
                </c:pt>
                <c:pt idx="264">
                  <c:v>88.47</c:v>
                </c:pt>
                <c:pt idx="265">
                  <c:v>88.27</c:v>
                </c:pt>
                <c:pt idx="266">
                  <c:v>90.259999999999991</c:v>
                </c:pt>
                <c:pt idx="267">
                  <c:v>91.399999999999991</c:v>
                </c:pt>
                <c:pt idx="268">
                  <c:v>90.1</c:v>
                </c:pt>
                <c:pt idx="269">
                  <c:v>91.32</c:v>
                </c:pt>
                <c:pt idx="270">
                  <c:v>93.059999999999988</c:v>
                </c:pt>
                <c:pt idx="271">
                  <c:v>91.919999999999987</c:v>
                </c:pt>
                <c:pt idx="272">
                  <c:v>94.22999999999999</c:v>
                </c:pt>
                <c:pt idx="273">
                  <c:v>95.969999999999985</c:v>
                </c:pt>
                <c:pt idx="274">
                  <c:v>94.22999999999999</c:v>
                </c:pt>
                <c:pt idx="275">
                  <c:v>93.949999999999989</c:v>
                </c:pt>
                <c:pt idx="276">
                  <c:v>93.85</c:v>
                </c:pt>
                <c:pt idx="277">
                  <c:v>93.699999999999989</c:v>
                </c:pt>
                <c:pt idx="278">
                  <c:v>96.189999999999984</c:v>
                </c:pt>
                <c:pt idx="279">
                  <c:v>93.809999999999988</c:v>
                </c:pt>
                <c:pt idx="280">
                  <c:v>93.409999999999982</c:v>
                </c:pt>
                <c:pt idx="281">
                  <c:v>97.239999999999981</c:v>
                </c:pt>
                <c:pt idx="282">
                  <c:v>96.649999999999977</c:v>
                </c:pt>
                <c:pt idx="283">
                  <c:v>96.21999999999997</c:v>
                </c:pt>
                <c:pt idx="284">
                  <c:v>97.399999999999977</c:v>
                </c:pt>
                <c:pt idx="285">
                  <c:v>96.629999999999981</c:v>
                </c:pt>
                <c:pt idx="286">
                  <c:v>96.339999999999975</c:v>
                </c:pt>
                <c:pt idx="287">
                  <c:v>95.259999999999977</c:v>
                </c:pt>
                <c:pt idx="288">
                  <c:v>94.409999999999982</c:v>
                </c:pt>
                <c:pt idx="289">
                  <c:v>93.359999999999985</c:v>
                </c:pt>
                <c:pt idx="290">
                  <c:v>95.819999999999979</c:v>
                </c:pt>
                <c:pt idx="291">
                  <c:v>94.609999999999985</c:v>
                </c:pt>
                <c:pt idx="292">
                  <c:v>95.789999999999992</c:v>
                </c:pt>
                <c:pt idx="293">
                  <c:v>94.009999999999991</c:v>
                </c:pt>
                <c:pt idx="294">
                  <c:v>93.1</c:v>
                </c:pt>
                <c:pt idx="295">
                  <c:v>91.66</c:v>
                </c:pt>
                <c:pt idx="296">
                  <c:v>90.99</c:v>
                </c:pt>
                <c:pt idx="297">
                  <c:v>89.41</c:v>
                </c:pt>
                <c:pt idx="298">
                  <c:v>88.22999999999999</c:v>
                </c:pt>
                <c:pt idx="299">
                  <c:v>86.919999999999987</c:v>
                </c:pt>
                <c:pt idx="300">
                  <c:v>86.549999999999983</c:v>
                </c:pt>
                <c:pt idx="301">
                  <c:v>85.699999999999989</c:v>
                </c:pt>
                <c:pt idx="302">
                  <c:v>87.399999999999991</c:v>
                </c:pt>
                <c:pt idx="303">
                  <c:v>87.33</c:v>
                </c:pt>
                <c:pt idx="304">
                  <c:v>89.27</c:v>
                </c:pt>
                <c:pt idx="305">
                  <c:v>88.28</c:v>
                </c:pt>
                <c:pt idx="306">
                  <c:v>87.98</c:v>
                </c:pt>
                <c:pt idx="307">
                  <c:v>87.820000000000007</c:v>
                </c:pt>
                <c:pt idx="308">
                  <c:v>86.250000000000014</c:v>
                </c:pt>
                <c:pt idx="309">
                  <c:v>85.780000000000015</c:v>
                </c:pt>
                <c:pt idx="310">
                  <c:v>85.460000000000022</c:v>
                </c:pt>
                <c:pt idx="311">
                  <c:v>85.200000000000017</c:v>
                </c:pt>
                <c:pt idx="312">
                  <c:v>84.700000000000017</c:v>
                </c:pt>
                <c:pt idx="313">
                  <c:v>83.420000000000016</c:v>
                </c:pt>
                <c:pt idx="314">
                  <c:v>83.200000000000017</c:v>
                </c:pt>
                <c:pt idx="315">
                  <c:v>82.640000000000015</c:v>
                </c:pt>
                <c:pt idx="316">
                  <c:v>81.690000000000012</c:v>
                </c:pt>
                <c:pt idx="317">
                  <c:v>81.100000000000009</c:v>
                </c:pt>
                <c:pt idx="318">
                  <c:v>83.440000000000012</c:v>
                </c:pt>
                <c:pt idx="319">
                  <c:v>85.38000000000001</c:v>
                </c:pt>
                <c:pt idx="320">
                  <c:v>85.18</c:v>
                </c:pt>
                <c:pt idx="321">
                  <c:v>84.330000000000013</c:v>
                </c:pt>
                <c:pt idx="322">
                  <c:v>82.990000000000009</c:v>
                </c:pt>
                <c:pt idx="323">
                  <c:v>81.320000000000007</c:v>
                </c:pt>
                <c:pt idx="324">
                  <c:v>80.87</c:v>
                </c:pt>
                <c:pt idx="325">
                  <c:v>79.14</c:v>
                </c:pt>
                <c:pt idx="326">
                  <c:v>80.72</c:v>
                </c:pt>
                <c:pt idx="327">
                  <c:v>79.91</c:v>
                </c:pt>
                <c:pt idx="328">
                  <c:v>78.31</c:v>
                </c:pt>
                <c:pt idx="329">
                  <c:v>81.92</c:v>
                </c:pt>
                <c:pt idx="330">
                  <c:v>79.680000000000007</c:v>
                </c:pt>
                <c:pt idx="331">
                  <c:v>83.27000000000001</c:v>
                </c:pt>
                <c:pt idx="332">
                  <c:v>82.490000000000009</c:v>
                </c:pt>
                <c:pt idx="333">
                  <c:v>82.110000000000014</c:v>
                </c:pt>
                <c:pt idx="334">
                  <c:v>81.670000000000016</c:v>
                </c:pt>
                <c:pt idx="335">
                  <c:v>80.110000000000014</c:v>
                </c:pt>
                <c:pt idx="336">
                  <c:v>82.140000000000015</c:v>
                </c:pt>
                <c:pt idx="337">
                  <c:v>81.920000000000016</c:v>
                </c:pt>
                <c:pt idx="338">
                  <c:v>84.700000000000017</c:v>
                </c:pt>
                <c:pt idx="339">
                  <c:v>87.530000000000015</c:v>
                </c:pt>
                <c:pt idx="340">
                  <c:v>90.240000000000009</c:v>
                </c:pt>
                <c:pt idx="341">
                  <c:v>90.220000000000013</c:v>
                </c:pt>
                <c:pt idx="342">
                  <c:v>89.660000000000011</c:v>
                </c:pt>
                <c:pt idx="343">
                  <c:v>88.79</c:v>
                </c:pt>
                <c:pt idx="344">
                  <c:v>88.04</c:v>
                </c:pt>
                <c:pt idx="345">
                  <c:v>87.990000000000009</c:v>
                </c:pt>
                <c:pt idx="346">
                  <c:v>90.88000000000001</c:v>
                </c:pt>
                <c:pt idx="347">
                  <c:v>94.29</c:v>
                </c:pt>
                <c:pt idx="348">
                  <c:v>98.2</c:v>
                </c:pt>
                <c:pt idx="349">
                  <c:v>100.3</c:v>
                </c:pt>
                <c:pt idx="350">
                  <c:v>99.42</c:v>
                </c:pt>
                <c:pt idx="351">
                  <c:v>102.7</c:v>
                </c:pt>
                <c:pt idx="352">
                  <c:v>102</c:v>
                </c:pt>
                <c:pt idx="353">
                  <c:v>100.68</c:v>
                </c:pt>
                <c:pt idx="354">
                  <c:v>103.97000000000001</c:v>
                </c:pt>
                <c:pt idx="355">
                  <c:v>106.63000000000001</c:v>
                </c:pt>
                <c:pt idx="356">
                  <c:v>105.46000000000001</c:v>
                </c:pt>
                <c:pt idx="357">
                  <c:v>103.61000000000001</c:v>
                </c:pt>
                <c:pt idx="358">
                  <c:v>103.42000000000002</c:v>
                </c:pt>
                <c:pt idx="359">
                  <c:v>105.88000000000001</c:v>
                </c:pt>
                <c:pt idx="360">
                  <c:v>108.25000000000001</c:v>
                </c:pt>
                <c:pt idx="361">
                  <c:v>106.80000000000001</c:v>
                </c:pt>
                <c:pt idx="362">
                  <c:v>106.61000000000001</c:v>
                </c:pt>
                <c:pt idx="363">
                  <c:v>104.58000000000001</c:v>
                </c:pt>
                <c:pt idx="364">
                  <c:v>103.46000000000001</c:v>
                </c:pt>
                <c:pt idx="365">
                  <c:v>102.02000000000001</c:v>
                </c:pt>
                <c:pt idx="366">
                  <c:v>100.38000000000001</c:v>
                </c:pt>
                <c:pt idx="367">
                  <c:v>99.830000000000013</c:v>
                </c:pt>
                <c:pt idx="368">
                  <c:v>98.240000000000009</c:v>
                </c:pt>
                <c:pt idx="369">
                  <c:v>96.780000000000015</c:v>
                </c:pt>
                <c:pt idx="370">
                  <c:v>95.320000000000022</c:v>
                </c:pt>
                <c:pt idx="371">
                  <c:v>94.760000000000019</c:v>
                </c:pt>
                <c:pt idx="372">
                  <c:v>94.54000000000002</c:v>
                </c:pt>
                <c:pt idx="373">
                  <c:v>93.020000000000024</c:v>
                </c:pt>
                <c:pt idx="374">
                  <c:v>95.830000000000027</c:v>
                </c:pt>
                <c:pt idx="375">
                  <c:v>95.67000000000003</c:v>
                </c:pt>
                <c:pt idx="376">
                  <c:v>97.850000000000037</c:v>
                </c:pt>
                <c:pt idx="377">
                  <c:v>97.110000000000042</c:v>
                </c:pt>
                <c:pt idx="378">
                  <c:v>95.55000000000004</c:v>
                </c:pt>
                <c:pt idx="379">
                  <c:v>95.460000000000036</c:v>
                </c:pt>
                <c:pt idx="380">
                  <c:v>93.830000000000041</c:v>
                </c:pt>
                <c:pt idx="381">
                  <c:v>97.450000000000045</c:v>
                </c:pt>
                <c:pt idx="382">
                  <c:v>96.770000000000039</c:v>
                </c:pt>
                <c:pt idx="383">
                  <c:v>99.070000000000036</c:v>
                </c:pt>
                <c:pt idx="384">
                  <c:v>97.310000000000031</c:v>
                </c:pt>
                <c:pt idx="385">
                  <c:v>95.200000000000031</c:v>
                </c:pt>
                <c:pt idx="386">
                  <c:v>94.350000000000037</c:v>
                </c:pt>
                <c:pt idx="387">
                  <c:v>93.620000000000033</c:v>
                </c:pt>
                <c:pt idx="388">
                  <c:v>93.010000000000034</c:v>
                </c:pt>
                <c:pt idx="389">
                  <c:v>95.30000000000004</c:v>
                </c:pt>
                <c:pt idx="390">
                  <c:v>94.350000000000037</c:v>
                </c:pt>
                <c:pt idx="391">
                  <c:v>93.590000000000032</c:v>
                </c:pt>
                <c:pt idx="392">
                  <c:v>92.990000000000038</c:v>
                </c:pt>
                <c:pt idx="393">
                  <c:v>92.570000000000036</c:v>
                </c:pt>
                <c:pt idx="394">
                  <c:v>95.130000000000038</c:v>
                </c:pt>
                <c:pt idx="395">
                  <c:v>93.770000000000039</c:v>
                </c:pt>
                <c:pt idx="396">
                  <c:v>92.840000000000032</c:v>
                </c:pt>
                <c:pt idx="397">
                  <c:v>92.140000000000029</c:v>
                </c:pt>
                <c:pt idx="398">
                  <c:v>93.730000000000032</c:v>
                </c:pt>
                <c:pt idx="399">
                  <c:v>92.950000000000031</c:v>
                </c:pt>
                <c:pt idx="400">
                  <c:v>91.990000000000038</c:v>
                </c:pt>
                <c:pt idx="401">
                  <c:v>94.380000000000038</c:v>
                </c:pt>
                <c:pt idx="402">
                  <c:v>94.19000000000004</c:v>
                </c:pt>
                <c:pt idx="403">
                  <c:v>97.240000000000038</c:v>
                </c:pt>
                <c:pt idx="404">
                  <c:v>100.09000000000003</c:v>
                </c:pt>
                <c:pt idx="405">
                  <c:v>98.090000000000032</c:v>
                </c:pt>
                <c:pt idx="406">
                  <c:v>101.69000000000003</c:v>
                </c:pt>
                <c:pt idx="407">
                  <c:v>105.23000000000003</c:v>
                </c:pt>
                <c:pt idx="408">
                  <c:v>104.97000000000003</c:v>
                </c:pt>
                <c:pt idx="409">
                  <c:v>104.42000000000003</c:v>
                </c:pt>
                <c:pt idx="410">
                  <c:v>106.51000000000003</c:v>
                </c:pt>
                <c:pt idx="411">
                  <c:v>104.68000000000004</c:v>
                </c:pt>
                <c:pt idx="412">
                  <c:v>103.27000000000004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0-5348-9114-554247BE1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965791"/>
        <c:axId val="336937999"/>
      </c:lineChart>
      <c:catAx>
        <c:axId val="33696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37999"/>
        <c:crosses val="autoZero"/>
        <c:auto val="1"/>
        <c:lblAlgn val="ctr"/>
        <c:lblOffset val="100"/>
        <c:noMultiLvlLbl val="0"/>
      </c:catAx>
      <c:valAx>
        <c:axId val="33693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6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331933</xdr:colOff>
      <xdr:row>1</xdr:row>
      <xdr:rowOff>7166</xdr:rowOff>
    </xdr:from>
    <xdr:to>
      <xdr:col>14</xdr:col>
      <xdr:colOff>1301174</xdr:colOff>
      <xdr:row>26</xdr:row>
      <xdr:rowOff>103909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CA005A-A52B-5A4C-81E1-B29951A5E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A7C5-EDB8-2D45-9ABA-47EB6191525F}">
  <sheetPr>
    <tabColor theme="9"/>
  </sheetPr>
  <dimension ref="B1:Y49"/>
  <sheetViews>
    <sheetView showGridLines="0" tabSelected="1" zoomScale="110" zoomScaleNormal="110" zoomScaleSheetLayoutView="90" workbookViewId="0">
      <selection activeCell="P51" sqref="P51"/>
    </sheetView>
  </sheetViews>
  <sheetFormatPr baseColWidth="10" defaultRowHeight="14" x14ac:dyDescent="0.2"/>
  <cols>
    <col min="1" max="1" width="2.1640625" style="26" customWidth="1"/>
    <col min="2" max="2" width="13.83203125" style="26" customWidth="1"/>
    <col min="3" max="4" width="6.83203125" style="26" customWidth="1"/>
    <col min="5" max="5" width="5.83203125" style="26" customWidth="1"/>
    <col min="6" max="6" width="6.83203125" style="26" customWidth="1"/>
    <col min="7" max="8" width="5.83203125" style="26" customWidth="1"/>
    <col min="9" max="10" width="8.33203125" style="26" customWidth="1"/>
    <col min="11" max="11" width="9.33203125" style="26" bestFit="1" customWidth="1"/>
    <col min="12" max="12" width="8.33203125" style="26" customWidth="1"/>
    <col min="13" max="13" width="6.1640625" style="26" customWidth="1"/>
    <col min="14" max="14" width="1.33203125" style="26" customWidth="1"/>
    <col min="15" max="15" width="18.6640625" style="26" customWidth="1"/>
    <col min="16" max="17" width="6.83203125" style="26" customWidth="1"/>
    <col min="18" max="18" width="5.83203125" style="26" customWidth="1"/>
    <col min="19" max="19" width="6.83203125" style="26" customWidth="1"/>
    <col min="20" max="21" width="5.83203125" style="26" customWidth="1"/>
    <col min="22" max="23" width="8.33203125" style="26" customWidth="1"/>
    <col min="24" max="24" width="9.33203125" style="26" bestFit="1" customWidth="1"/>
    <col min="25" max="25" width="8.33203125" style="26" customWidth="1"/>
    <col min="26" max="26" width="2.1640625" style="26" customWidth="1"/>
    <col min="27" max="16384" width="10.83203125" style="26"/>
  </cols>
  <sheetData>
    <row r="1" spans="2:25" ht="9" customHeight="1" thickBot="1" x14ac:dyDescent="0.25"/>
    <row r="2" spans="2:25" ht="17" thickBot="1" x14ac:dyDescent="0.25">
      <c r="B2" s="131" t="s">
        <v>472</v>
      </c>
      <c r="C2" s="132"/>
      <c r="D2" s="132"/>
      <c r="E2" s="132"/>
      <c r="F2" s="132"/>
      <c r="G2" s="132"/>
      <c r="H2" s="133"/>
      <c r="I2" s="133"/>
      <c r="J2" s="133"/>
      <c r="K2" s="133"/>
      <c r="L2" s="134"/>
      <c r="O2" s="131" t="s">
        <v>472</v>
      </c>
      <c r="P2" s="132"/>
      <c r="Q2" s="132"/>
      <c r="R2" s="132"/>
      <c r="S2" s="132"/>
      <c r="T2" s="132"/>
      <c r="U2" s="133"/>
      <c r="V2" s="133"/>
      <c r="W2" s="133"/>
      <c r="X2" s="133"/>
      <c r="Y2" s="134"/>
    </row>
    <row r="3" spans="2:25" ht="15" thickBot="1" x14ac:dyDescent="0.25">
      <c r="B3" s="117" t="s">
        <v>634</v>
      </c>
      <c r="C3" s="70" t="s">
        <v>631</v>
      </c>
      <c r="D3" s="70" t="s">
        <v>633</v>
      </c>
      <c r="E3" s="118" t="s">
        <v>636</v>
      </c>
      <c r="F3" s="118" t="s">
        <v>632</v>
      </c>
      <c r="G3" s="71" t="s">
        <v>637</v>
      </c>
      <c r="H3" s="114"/>
      <c r="I3" s="82" t="s">
        <v>629</v>
      </c>
      <c r="J3" s="83" t="s">
        <v>630</v>
      </c>
      <c r="K3" s="119" t="s">
        <v>679</v>
      </c>
      <c r="L3" s="84" t="s">
        <v>653</v>
      </c>
      <c r="O3" s="117" t="s">
        <v>819</v>
      </c>
      <c r="P3" s="70" t="s">
        <v>631</v>
      </c>
      <c r="Q3" s="70" t="s">
        <v>633</v>
      </c>
      <c r="R3" s="118" t="s">
        <v>636</v>
      </c>
      <c r="S3" s="118" t="s">
        <v>632</v>
      </c>
      <c r="T3" s="71" t="s">
        <v>637</v>
      </c>
      <c r="U3" s="114"/>
      <c r="V3" s="82" t="s">
        <v>629</v>
      </c>
      <c r="W3" s="83" t="s">
        <v>630</v>
      </c>
      <c r="X3" s="119" t="s">
        <v>679</v>
      </c>
      <c r="Y3" s="84" t="s">
        <v>653</v>
      </c>
    </row>
    <row r="4" spans="2:25" x14ac:dyDescent="0.2">
      <c r="B4" s="89">
        <v>44857</v>
      </c>
      <c r="C4" s="90">
        <v>17</v>
      </c>
      <c r="D4" s="90">
        <v>7</v>
      </c>
      <c r="E4" s="91">
        <f>IFERROR(D4/C4,0)</f>
        <v>0.41176470588235292</v>
      </c>
      <c r="F4" s="90">
        <v>5</v>
      </c>
      <c r="G4" s="92">
        <f>IFERROR((F4+D4)/C4,0)</f>
        <v>0.70588235294117652</v>
      </c>
      <c r="H4" s="115"/>
      <c r="I4" s="102">
        <v>567</v>
      </c>
      <c r="J4" s="103">
        <v>1000</v>
      </c>
      <c r="K4" s="104">
        <v>957</v>
      </c>
      <c r="L4" s="105">
        <v>-76</v>
      </c>
      <c r="O4" s="89" t="str">
        <f>TEXT(B4,"dd-mmm-yy")&amp;" to "&amp;TEXT(B5,"dd-mmm-yy")</f>
        <v>23-Oct-22 to 30-Oct-22</v>
      </c>
      <c r="P4" s="90">
        <f>SUM(C4:C5)</f>
        <v>24</v>
      </c>
      <c r="Q4" s="90">
        <f>SUM(D4:D5)</f>
        <v>10</v>
      </c>
      <c r="R4" s="91">
        <f t="shared" ref="R4:R11" si="0">IFERROR(Q4/P4,0)</f>
        <v>0.41666666666666669</v>
      </c>
      <c r="S4" s="90">
        <f>SUM(F4:F5)</f>
        <v>7</v>
      </c>
      <c r="T4" s="92">
        <f t="shared" ref="T4:T11" si="1">IFERROR((S4+Q4)/P4,0)</f>
        <v>0.70833333333333337</v>
      </c>
      <c r="U4" s="115"/>
      <c r="V4" s="106">
        <f>SUM(I4:I5)</f>
        <v>448</v>
      </c>
      <c r="W4" s="107">
        <f>SUM(J4:J5)</f>
        <v>1167</v>
      </c>
      <c r="X4" s="85">
        <f>SUM(K4:K5)</f>
        <v>1381</v>
      </c>
      <c r="Y4" s="108">
        <f>SUM(L4:L5)</f>
        <v>245</v>
      </c>
    </row>
    <row r="5" spans="2:25" x14ac:dyDescent="0.2">
      <c r="B5" s="89">
        <v>44864</v>
      </c>
      <c r="C5" s="90">
        <v>7</v>
      </c>
      <c r="D5" s="90">
        <v>3</v>
      </c>
      <c r="E5" s="91">
        <f t="shared" ref="E5:E33" si="2">IFERROR(D5/C5,0)</f>
        <v>0.42857142857142855</v>
      </c>
      <c r="F5" s="90">
        <v>2</v>
      </c>
      <c r="G5" s="92">
        <f t="shared" ref="G5:G33" si="3">IFERROR((F5+D5)/C5,0)</f>
        <v>0.7142857142857143</v>
      </c>
      <c r="H5" s="115"/>
      <c r="I5" s="106">
        <v>-119</v>
      </c>
      <c r="J5" s="107">
        <v>167</v>
      </c>
      <c r="K5" s="85">
        <v>424</v>
      </c>
      <c r="L5" s="108">
        <v>321</v>
      </c>
      <c r="O5" s="89" t="str">
        <f>TEXT((B5+1),"dd-mmm-yy")&amp;" to "&amp;TEXT(B9,"dd-mmm-yy")</f>
        <v>31-Oct-22 to 27-Nov-22</v>
      </c>
      <c r="P5" s="90">
        <f>SUM(C6:C9)</f>
        <v>45</v>
      </c>
      <c r="Q5" s="90">
        <f>SUM(D6:D9)</f>
        <v>15</v>
      </c>
      <c r="R5" s="91">
        <f t="shared" si="0"/>
        <v>0.33333333333333331</v>
      </c>
      <c r="S5" s="90">
        <f>SUM(F6:F9)</f>
        <v>15</v>
      </c>
      <c r="T5" s="92">
        <f t="shared" si="1"/>
        <v>0.66666666666666663</v>
      </c>
      <c r="U5" s="115"/>
      <c r="V5" s="106">
        <f>SUM(I6:I9)</f>
        <v>1876</v>
      </c>
      <c r="W5" s="107">
        <f>SUM(J6:J9)</f>
        <v>2763</v>
      </c>
      <c r="X5" s="85">
        <f>SUM(K6:K9)</f>
        <v>1330</v>
      </c>
      <c r="Y5" s="108">
        <f>SUM(L6:L9)</f>
        <v>542</v>
      </c>
    </row>
    <row r="6" spans="2:25" x14ac:dyDescent="0.2">
      <c r="B6" s="89">
        <v>44871</v>
      </c>
      <c r="C6" s="90">
        <v>13</v>
      </c>
      <c r="D6" s="90">
        <v>7</v>
      </c>
      <c r="E6" s="91">
        <f t="shared" si="2"/>
        <v>0.53846153846153844</v>
      </c>
      <c r="F6" s="90">
        <v>3</v>
      </c>
      <c r="G6" s="92">
        <f t="shared" si="3"/>
        <v>0.76923076923076927</v>
      </c>
      <c r="H6" s="115"/>
      <c r="I6" s="106">
        <v>1225</v>
      </c>
      <c r="J6" s="107">
        <v>1435</v>
      </c>
      <c r="K6" s="85">
        <v>1298</v>
      </c>
      <c r="L6" s="108">
        <v>96</v>
      </c>
      <c r="O6" s="89" t="str">
        <f>TEXT((B9+1),"dd-mmm-yy")&amp;" to "&amp;TEXT(B13,"dd-mmm-yy")</f>
        <v>28-Nov-22 to 25-Dec-22</v>
      </c>
      <c r="P6" s="90">
        <f>SUM(C10:C13)</f>
        <v>47</v>
      </c>
      <c r="Q6" s="90">
        <f>SUM(D10:D13)</f>
        <v>17</v>
      </c>
      <c r="R6" s="91">
        <f t="shared" si="0"/>
        <v>0.36170212765957449</v>
      </c>
      <c r="S6" s="90">
        <f>SUM(F10:F13)</f>
        <v>13</v>
      </c>
      <c r="T6" s="92">
        <f t="shared" si="1"/>
        <v>0.63829787234042556</v>
      </c>
      <c r="U6" s="115"/>
      <c r="V6" s="106">
        <f>SUM(I10:I13)</f>
        <v>2639</v>
      </c>
      <c r="W6" s="107">
        <f>SUM(J10:J13)</f>
        <v>4755</v>
      </c>
      <c r="X6" s="85">
        <f>SUM(K10:K13)</f>
        <v>1900</v>
      </c>
      <c r="Y6" s="108">
        <f>SUM(L10:L13)</f>
        <v>874</v>
      </c>
    </row>
    <row r="7" spans="2:25" x14ac:dyDescent="0.2">
      <c r="B7" s="89">
        <v>44878</v>
      </c>
      <c r="C7" s="90">
        <v>11</v>
      </c>
      <c r="D7" s="90">
        <v>3</v>
      </c>
      <c r="E7" s="91">
        <f t="shared" si="2"/>
        <v>0.27272727272727271</v>
      </c>
      <c r="F7" s="90">
        <v>4</v>
      </c>
      <c r="G7" s="92">
        <f t="shared" si="3"/>
        <v>0.63636363636363635</v>
      </c>
      <c r="H7" s="115"/>
      <c r="I7" s="106">
        <v>-47</v>
      </c>
      <c r="J7" s="107">
        <v>348</v>
      </c>
      <c r="K7" s="85">
        <v>248</v>
      </c>
      <c r="L7" s="108">
        <v>299</v>
      </c>
      <c r="O7" s="89" t="str">
        <f>TEXT((B13+1),"dd-mmm-yy")&amp;" to "&amp;TEXT(B18,"dd-mmm-yy")</f>
        <v>26-Dec-22 to 29-Jan-23</v>
      </c>
      <c r="P7" s="90">
        <f>SUM(C14:C18)</f>
        <v>44</v>
      </c>
      <c r="Q7" s="90">
        <f>SUM(D14:D18)</f>
        <v>16</v>
      </c>
      <c r="R7" s="91">
        <f t="shared" si="0"/>
        <v>0.36363636363636365</v>
      </c>
      <c r="S7" s="90">
        <f>SUM(F14:F18)</f>
        <v>18</v>
      </c>
      <c r="T7" s="92">
        <f t="shared" si="1"/>
        <v>0.77272727272727271</v>
      </c>
      <c r="U7" s="115"/>
      <c r="V7" s="106">
        <f>SUM(I14:I18)</f>
        <v>1971</v>
      </c>
      <c r="W7" s="107">
        <f>SUM(J14:J18)</f>
        <v>3171</v>
      </c>
      <c r="X7" s="85">
        <f>SUM(K14:K18)</f>
        <v>997.74000000000012</v>
      </c>
      <c r="Y7" s="108">
        <f>SUM(L14:L18)</f>
        <v>1292</v>
      </c>
    </row>
    <row r="8" spans="2:25" x14ac:dyDescent="0.2">
      <c r="B8" s="89">
        <v>44885</v>
      </c>
      <c r="C8" s="90">
        <v>12</v>
      </c>
      <c r="D8" s="90">
        <v>3</v>
      </c>
      <c r="E8" s="91">
        <f t="shared" si="2"/>
        <v>0.25</v>
      </c>
      <c r="F8" s="90">
        <v>4</v>
      </c>
      <c r="G8" s="92">
        <f t="shared" si="3"/>
        <v>0.58333333333333337</v>
      </c>
      <c r="H8" s="115"/>
      <c r="I8" s="106">
        <v>-492</v>
      </c>
      <c r="J8" s="107">
        <v>-383</v>
      </c>
      <c r="K8" s="85">
        <v>-77</v>
      </c>
      <c r="L8" s="108">
        <v>2</v>
      </c>
      <c r="O8" s="89" t="str">
        <f>TEXT((B18+1),"dd-mmm-yy")&amp;" to "&amp;TEXT(B22,"dd-mmm-yy")</f>
        <v>30-Jan-23 to 26-Feb-23</v>
      </c>
      <c r="P8" s="90">
        <f>SUM(C19:C22)</f>
        <v>32</v>
      </c>
      <c r="Q8" s="90">
        <f>SUM(D19:D22)</f>
        <v>8</v>
      </c>
      <c r="R8" s="91">
        <f t="shared" si="0"/>
        <v>0.25</v>
      </c>
      <c r="S8" s="90">
        <f>SUM(F19:F22)</f>
        <v>10</v>
      </c>
      <c r="T8" s="92">
        <f t="shared" si="1"/>
        <v>0.5625</v>
      </c>
      <c r="U8" s="115"/>
      <c r="V8" s="106">
        <f>SUM(I19:I22)</f>
        <v>663</v>
      </c>
      <c r="W8" s="107">
        <f>SUM(J19:J22)</f>
        <v>599</v>
      </c>
      <c r="X8" s="85">
        <f>SUM(K19:K22)</f>
        <v>-455.17999999999995</v>
      </c>
      <c r="Y8" s="108">
        <f>SUM(L19:L22)</f>
        <v>-274</v>
      </c>
    </row>
    <row r="9" spans="2:25" x14ac:dyDescent="0.2">
      <c r="B9" s="89">
        <v>44892</v>
      </c>
      <c r="C9" s="90">
        <v>9</v>
      </c>
      <c r="D9" s="90">
        <v>2</v>
      </c>
      <c r="E9" s="91">
        <f t="shared" si="2"/>
        <v>0.22222222222222221</v>
      </c>
      <c r="F9" s="90">
        <v>4</v>
      </c>
      <c r="G9" s="92">
        <f t="shared" si="3"/>
        <v>0.66666666666666663</v>
      </c>
      <c r="H9" s="115"/>
      <c r="I9" s="106">
        <v>1190</v>
      </c>
      <c r="J9" s="107">
        <v>1363</v>
      </c>
      <c r="K9" s="85">
        <v>-139</v>
      </c>
      <c r="L9" s="108">
        <v>145</v>
      </c>
      <c r="O9" s="89" t="str">
        <f>TEXT((B22+1),"dd-mmm-yy")&amp;" to "&amp;TEXT(B26,"dd-mmm-yy")</f>
        <v>27-Feb-23 to 26-Mar-23</v>
      </c>
      <c r="P9" s="90">
        <f>SUM(C23:C26)</f>
        <v>33</v>
      </c>
      <c r="Q9" s="90">
        <f>SUM(D23:D26)</f>
        <v>7</v>
      </c>
      <c r="R9" s="91">
        <f t="shared" si="0"/>
        <v>0.21212121212121213</v>
      </c>
      <c r="S9" s="90">
        <f>SUM(F23:F26)</f>
        <v>7</v>
      </c>
      <c r="T9" s="92">
        <f t="shared" si="1"/>
        <v>0.42424242424242425</v>
      </c>
      <c r="U9" s="115"/>
      <c r="V9" s="106">
        <f>SUM(I23:I26)</f>
        <v>-334</v>
      </c>
      <c r="W9" s="107">
        <f>SUM(J23:J26)</f>
        <v>-1301</v>
      </c>
      <c r="X9" s="85">
        <f>SUM(K23:K26)</f>
        <v>-467.31516742018334</v>
      </c>
      <c r="Y9" s="108">
        <f>SUM(L23:L26)</f>
        <v>-361.5</v>
      </c>
    </row>
    <row r="10" spans="2:25" x14ac:dyDescent="0.2">
      <c r="B10" s="89">
        <v>44899</v>
      </c>
      <c r="C10" s="90">
        <v>8</v>
      </c>
      <c r="D10" s="90">
        <v>3</v>
      </c>
      <c r="E10" s="91">
        <f t="shared" si="2"/>
        <v>0.375</v>
      </c>
      <c r="F10" s="90">
        <v>2</v>
      </c>
      <c r="G10" s="92">
        <f t="shared" si="3"/>
        <v>0.625</v>
      </c>
      <c r="H10" s="115"/>
      <c r="I10" s="106">
        <v>1234</v>
      </c>
      <c r="J10" s="107">
        <v>1514</v>
      </c>
      <c r="K10" s="85">
        <v>337</v>
      </c>
      <c r="L10" s="108">
        <v>252</v>
      </c>
      <c r="O10" s="89" t="str">
        <f>TEXT((B26+1),"dd-mmm-yy")&amp;" to "&amp;TEXT(B31,"dd-mmm-yy")</f>
        <v>27-Mar-23 to 30-Apr-23</v>
      </c>
      <c r="P10" s="90">
        <f>SUM(C27:C31)</f>
        <v>31</v>
      </c>
      <c r="Q10" s="90">
        <f>SUM(D27:D31)</f>
        <v>13</v>
      </c>
      <c r="R10" s="91">
        <f t="shared" si="0"/>
        <v>0.41935483870967744</v>
      </c>
      <c r="S10" s="90">
        <f>SUM(F27:F31)</f>
        <v>8</v>
      </c>
      <c r="T10" s="92">
        <f t="shared" si="1"/>
        <v>0.67741935483870963</v>
      </c>
      <c r="U10" s="115"/>
      <c r="V10" s="106">
        <f>SUM(I27:I31)</f>
        <v>5781</v>
      </c>
      <c r="W10" s="107">
        <f>SUM(J27:J31)</f>
        <v>7392</v>
      </c>
      <c r="X10" s="85">
        <f>SUM(K27:K31)</f>
        <v>1664.8838703158492</v>
      </c>
      <c r="Y10" s="108">
        <f>SUM(L27:L31)</f>
        <v>2310.7941048773087</v>
      </c>
    </row>
    <row r="11" spans="2:25" x14ac:dyDescent="0.2">
      <c r="B11" s="89">
        <v>44906</v>
      </c>
      <c r="C11" s="90">
        <v>10</v>
      </c>
      <c r="D11" s="90">
        <v>3</v>
      </c>
      <c r="E11" s="91">
        <f t="shared" si="2"/>
        <v>0.3</v>
      </c>
      <c r="F11" s="90">
        <v>2</v>
      </c>
      <c r="G11" s="92">
        <f t="shared" si="3"/>
        <v>0.5</v>
      </c>
      <c r="H11" s="115"/>
      <c r="I11" s="106">
        <v>365</v>
      </c>
      <c r="J11" s="107">
        <v>185</v>
      </c>
      <c r="K11" s="85">
        <v>41</v>
      </c>
      <c r="L11" s="108">
        <v>-249</v>
      </c>
      <c r="O11" s="89" t="str">
        <f>TEXT((B31+1),"dd-mmm-yy")&amp;" to "&amp;TEXT(B35,"dd-mmm-yy")</f>
        <v>01-May-23 to 28-May-23</v>
      </c>
      <c r="P11" s="90">
        <f>SUM(C32:C35)</f>
        <v>23</v>
      </c>
      <c r="Q11" s="90">
        <f>SUM(D32:D35)</f>
        <v>4</v>
      </c>
      <c r="R11" s="91">
        <f t="shared" si="0"/>
        <v>0.17391304347826086</v>
      </c>
      <c r="S11" s="90">
        <f>SUM(F32:F35)</f>
        <v>5</v>
      </c>
      <c r="T11" s="92">
        <f t="shared" si="1"/>
        <v>0.39130434782608697</v>
      </c>
      <c r="U11" s="115"/>
      <c r="V11" s="106">
        <f>SUM(I32:I35)</f>
        <v>-474</v>
      </c>
      <c r="W11" s="107">
        <f>SUM(J32:J35)</f>
        <v>-1377</v>
      </c>
      <c r="X11" s="85">
        <f>SUM(K32:K35)</f>
        <v>-659.17360222374032</v>
      </c>
      <c r="Y11" s="108">
        <f>SUM(L32:L35)</f>
        <v>-483.5</v>
      </c>
    </row>
    <row r="12" spans="2:25" x14ac:dyDescent="0.2">
      <c r="B12" s="89">
        <v>44913</v>
      </c>
      <c r="C12" s="90">
        <v>17</v>
      </c>
      <c r="D12" s="90">
        <v>6</v>
      </c>
      <c r="E12" s="91">
        <f t="shared" si="2"/>
        <v>0.35294117647058826</v>
      </c>
      <c r="F12" s="90">
        <v>6</v>
      </c>
      <c r="G12" s="92">
        <f t="shared" si="3"/>
        <v>0.70588235294117652</v>
      </c>
      <c r="H12" s="115"/>
      <c r="I12" s="106">
        <v>405</v>
      </c>
      <c r="J12" s="107">
        <v>2410</v>
      </c>
      <c r="K12" s="85">
        <v>888</v>
      </c>
      <c r="L12" s="108">
        <v>336</v>
      </c>
      <c r="O12" s="89" t="str">
        <f>TEXT((B35+1),"dd-mmm-yy")&amp;" to "&amp;TEXT(B39,"dd-mmm-yy")</f>
        <v>29-May-23 to 25-Jun-23</v>
      </c>
      <c r="P12" s="90">
        <f>SUM(C36:C39)</f>
        <v>41</v>
      </c>
      <c r="Q12" s="90">
        <f>SUM(D36:D39)</f>
        <v>14</v>
      </c>
      <c r="R12" s="91">
        <f>IFERROR(Q12/P12,0)</f>
        <v>0.34146341463414637</v>
      </c>
      <c r="S12" s="90">
        <f>SUM(F36:F39)</f>
        <v>12</v>
      </c>
      <c r="T12" s="92">
        <f>IFERROR((S12+Q12)/P12,0)</f>
        <v>0.63414634146341464</v>
      </c>
      <c r="U12" s="115"/>
      <c r="V12" s="106">
        <f>SUM(I36:I39)</f>
        <v>1576</v>
      </c>
      <c r="W12" s="107">
        <f t="shared" ref="W12:Y12" si="4">SUM(J36:J39)</f>
        <v>1356</v>
      </c>
      <c r="X12" s="85">
        <f t="shared" si="4"/>
        <v>1118.1301347773062</v>
      </c>
      <c r="Y12" s="108">
        <f t="shared" si="4"/>
        <v>1317</v>
      </c>
    </row>
    <row r="13" spans="2:25" x14ac:dyDescent="0.2">
      <c r="B13" s="89">
        <v>44920</v>
      </c>
      <c r="C13" s="90">
        <v>12</v>
      </c>
      <c r="D13" s="90">
        <v>5</v>
      </c>
      <c r="E13" s="91">
        <f t="shared" si="2"/>
        <v>0.41666666666666669</v>
      </c>
      <c r="F13" s="90">
        <v>3</v>
      </c>
      <c r="G13" s="92">
        <f t="shared" si="3"/>
        <v>0.66666666666666663</v>
      </c>
      <c r="H13" s="115"/>
      <c r="I13" s="106">
        <v>635</v>
      </c>
      <c r="J13" s="107">
        <v>646</v>
      </c>
      <c r="K13" s="85">
        <v>634</v>
      </c>
      <c r="L13" s="108">
        <v>535</v>
      </c>
      <c r="O13" s="93"/>
      <c r="P13" s="72">
        <f>SUM(P3:P11)</f>
        <v>279</v>
      </c>
      <c r="Q13" s="72">
        <f>SUM(Q3:Q11)</f>
        <v>90</v>
      </c>
      <c r="R13" s="76">
        <f>Q13/P13</f>
        <v>0.32258064516129031</v>
      </c>
      <c r="S13" s="72">
        <f>SUM(S3:S11)</f>
        <v>83</v>
      </c>
      <c r="T13" s="94">
        <f>(S13+Q13)/P13</f>
        <v>0.62007168458781359</v>
      </c>
      <c r="U13" s="115"/>
      <c r="V13" s="109">
        <f>SUM(V3:V12)</f>
        <v>14146</v>
      </c>
      <c r="W13" s="73">
        <f>SUM(W3:W12)</f>
        <v>18525</v>
      </c>
      <c r="X13" s="86">
        <f>SUM(X3:X12)</f>
        <v>6810.0852354492308</v>
      </c>
      <c r="Y13" s="110">
        <f>SUM(Y3:Y12)</f>
        <v>5461.7941048773082</v>
      </c>
    </row>
    <row r="14" spans="2:25" x14ac:dyDescent="0.2">
      <c r="B14" s="89">
        <v>44927</v>
      </c>
      <c r="C14" s="90">
        <v>11</v>
      </c>
      <c r="D14" s="90">
        <v>4</v>
      </c>
      <c r="E14" s="91">
        <f t="shared" si="2"/>
        <v>0.36363636363636365</v>
      </c>
      <c r="F14" s="90">
        <v>6</v>
      </c>
      <c r="G14" s="92">
        <f t="shared" si="3"/>
        <v>0.90909090909090906</v>
      </c>
      <c r="H14" s="115"/>
      <c r="I14" s="106">
        <v>-24</v>
      </c>
      <c r="J14" s="107">
        <v>342</v>
      </c>
      <c r="K14" s="85">
        <v>273</v>
      </c>
      <c r="L14" s="108">
        <v>-20</v>
      </c>
      <c r="O14" s="95"/>
      <c r="Q14" s="96"/>
      <c r="R14" s="96"/>
      <c r="S14" s="96"/>
      <c r="T14" s="97"/>
      <c r="U14" s="115"/>
      <c r="V14" s="95"/>
      <c r="X14" s="87"/>
      <c r="Y14" s="98"/>
    </row>
    <row r="15" spans="2:25" x14ac:dyDescent="0.2">
      <c r="B15" s="89">
        <v>44934</v>
      </c>
      <c r="C15" s="90">
        <v>9</v>
      </c>
      <c r="D15" s="90">
        <v>1</v>
      </c>
      <c r="E15" s="91">
        <f t="shared" si="2"/>
        <v>0.1111111111111111</v>
      </c>
      <c r="F15" s="90">
        <v>4</v>
      </c>
      <c r="G15" s="92">
        <f t="shared" si="3"/>
        <v>0.55555555555555558</v>
      </c>
      <c r="H15" s="115"/>
      <c r="I15" s="106">
        <v>-599</v>
      </c>
      <c r="J15" s="107">
        <v>-426</v>
      </c>
      <c r="K15" s="85">
        <v>-478</v>
      </c>
      <c r="L15" s="108">
        <v>-549</v>
      </c>
      <c r="O15" s="95" t="str">
        <f>B42</f>
        <v>less Subscription Fee of $29.99 a month, being Oct to Jul (x10)</v>
      </c>
      <c r="T15" s="98"/>
      <c r="U15" s="115"/>
      <c r="V15" s="106">
        <f>I42</f>
        <v>-299.89999999999998</v>
      </c>
      <c r="W15" s="107">
        <f>J42</f>
        <v>-299.89999999999998</v>
      </c>
      <c r="X15" s="85">
        <f>K42</f>
        <v>-299.89999999999998</v>
      </c>
      <c r="Y15" s="108">
        <f>L42</f>
        <v>-299.89999999999998</v>
      </c>
    </row>
    <row r="16" spans="2:25" ht="15" thickBot="1" x14ac:dyDescent="0.25">
      <c r="B16" s="89">
        <v>44941</v>
      </c>
      <c r="C16" s="90">
        <v>12</v>
      </c>
      <c r="D16" s="90">
        <v>4</v>
      </c>
      <c r="E16" s="91">
        <f t="shared" si="2"/>
        <v>0.33333333333333331</v>
      </c>
      <c r="F16" s="90">
        <v>4</v>
      </c>
      <c r="G16" s="92">
        <f t="shared" si="3"/>
        <v>0.66666666666666663</v>
      </c>
      <c r="H16" s="115"/>
      <c r="I16" s="106">
        <v>1734</v>
      </c>
      <c r="J16" s="107">
        <v>2014</v>
      </c>
      <c r="K16" s="85">
        <v>307.49000000000007</v>
      </c>
      <c r="L16" s="108">
        <v>918</v>
      </c>
      <c r="O16" s="99"/>
      <c r="P16" s="100"/>
      <c r="Q16" s="100"/>
      <c r="R16" s="100"/>
      <c r="S16" s="100"/>
      <c r="T16" s="101"/>
      <c r="U16" s="116"/>
      <c r="V16" s="111">
        <f>V13+V15</f>
        <v>13846.1</v>
      </c>
      <c r="W16" s="112">
        <f>W13+W15</f>
        <v>18225.099999999999</v>
      </c>
      <c r="X16" s="88">
        <f>X13+X15</f>
        <v>6510.1852354492312</v>
      </c>
      <c r="Y16" s="113">
        <f>Y13+Y15</f>
        <v>5161.8941048773086</v>
      </c>
    </row>
    <row r="17" spans="2:12" x14ac:dyDescent="0.2">
      <c r="B17" s="89">
        <v>44948</v>
      </c>
      <c r="C17" s="90">
        <v>8</v>
      </c>
      <c r="D17" s="90">
        <v>5</v>
      </c>
      <c r="E17" s="91">
        <f t="shared" si="2"/>
        <v>0.625</v>
      </c>
      <c r="F17" s="90">
        <v>2</v>
      </c>
      <c r="G17" s="92">
        <f t="shared" si="3"/>
        <v>0.875</v>
      </c>
      <c r="H17" s="115"/>
      <c r="I17" s="106">
        <v>939</v>
      </c>
      <c r="J17" s="107">
        <v>1192</v>
      </c>
      <c r="K17" s="85">
        <v>843.18000000000006</v>
      </c>
      <c r="L17" s="108">
        <v>1078</v>
      </c>
    </row>
    <row r="18" spans="2:12" x14ac:dyDescent="0.2">
      <c r="B18" s="89">
        <v>44955</v>
      </c>
      <c r="C18" s="90">
        <v>4</v>
      </c>
      <c r="D18" s="90">
        <v>2</v>
      </c>
      <c r="E18" s="91">
        <f t="shared" si="2"/>
        <v>0.5</v>
      </c>
      <c r="F18" s="90">
        <v>2</v>
      </c>
      <c r="G18" s="92">
        <f t="shared" si="3"/>
        <v>1</v>
      </c>
      <c r="H18" s="115"/>
      <c r="I18" s="106">
        <v>-79</v>
      </c>
      <c r="J18" s="107">
        <v>49</v>
      </c>
      <c r="K18" s="85">
        <v>52.070000000000007</v>
      </c>
      <c r="L18" s="108">
        <v>-135</v>
      </c>
    </row>
    <row r="19" spans="2:12" x14ac:dyDescent="0.2">
      <c r="B19" s="89">
        <v>44962</v>
      </c>
      <c r="C19" s="90">
        <v>11</v>
      </c>
      <c r="D19" s="90">
        <v>4</v>
      </c>
      <c r="E19" s="91">
        <f t="shared" si="2"/>
        <v>0.36363636363636365</v>
      </c>
      <c r="F19" s="90">
        <v>2</v>
      </c>
      <c r="G19" s="92">
        <f t="shared" si="3"/>
        <v>0.54545454545454541</v>
      </c>
      <c r="H19" s="115"/>
      <c r="I19" s="106">
        <v>2045</v>
      </c>
      <c r="J19" s="107">
        <v>2318</v>
      </c>
      <c r="K19" s="85">
        <v>474.45</v>
      </c>
      <c r="L19" s="108">
        <v>465</v>
      </c>
    </row>
    <row r="20" spans="2:12" x14ac:dyDescent="0.2">
      <c r="B20" s="89">
        <v>44969</v>
      </c>
      <c r="C20" s="90">
        <v>7</v>
      </c>
      <c r="D20" s="90">
        <v>1</v>
      </c>
      <c r="E20" s="91">
        <f t="shared" si="2"/>
        <v>0.14285714285714285</v>
      </c>
      <c r="F20" s="90">
        <v>3</v>
      </c>
      <c r="G20" s="92">
        <f t="shared" si="3"/>
        <v>0.5714285714285714</v>
      </c>
      <c r="H20" s="115"/>
      <c r="I20" s="106">
        <v>-558</v>
      </c>
      <c r="J20" s="107">
        <v>-592</v>
      </c>
      <c r="K20" s="85">
        <v>-328.59000000000003</v>
      </c>
      <c r="L20" s="108">
        <v>-416</v>
      </c>
    </row>
    <row r="21" spans="2:12" x14ac:dyDescent="0.2">
      <c r="B21" s="89">
        <v>44976</v>
      </c>
      <c r="C21" s="90">
        <v>5</v>
      </c>
      <c r="D21" s="90">
        <v>2</v>
      </c>
      <c r="E21" s="91">
        <f t="shared" si="2"/>
        <v>0.4</v>
      </c>
      <c r="F21" s="90">
        <v>1</v>
      </c>
      <c r="G21" s="92">
        <f t="shared" si="3"/>
        <v>0.6</v>
      </c>
      <c r="H21" s="115"/>
      <c r="I21" s="106">
        <v>-98</v>
      </c>
      <c r="J21" s="107">
        <v>-196</v>
      </c>
      <c r="K21" s="85">
        <v>-25.439999999999998</v>
      </c>
      <c r="L21" s="108">
        <v>204</v>
      </c>
    </row>
    <row r="22" spans="2:12" x14ac:dyDescent="0.2">
      <c r="B22" s="89">
        <v>44983</v>
      </c>
      <c r="C22" s="90">
        <v>9</v>
      </c>
      <c r="D22" s="90">
        <v>1</v>
      </c>
      <c r="E22" s="91">
        <f t="shared" si="2"/>
        <v>0.1111111111111111</v>
      </c>
      <c r="F22" s="90">
        <v>4</v>
      </c>
      <c r="G22" s="92">
        <f t="shared" si="3"/>
        <v>0.55555555555555558</v>
      </c>
      <c r="H22" s="115"/>
      <c r="I22" s="106">
        <v>-726</v>
      </c>
      <c r="J22" s="107">
        <v>-931</v>
      </c>
      <c r="K22" s="85">
        <v>-575.59999999999991</v>
      </c>
      <c r="L22" s="108">
        <v>-527</v>
      </c>
    </row>
    <row r="23" spans="2:12" x14ac:dyDescent="0.2">
      <c r="B23" s="89">
        <v>44990</v>
      </c>
      <c r="C23" s="90">
        <v>15</v>
      </c>
      <c r="D23" s="90">
        <v>2</v>
      </c>
      <c r="E23" s="91">
        <f t="shared" si="2"/>
        <v>0.13333333333333333</v>
      </c>
      <c r="F23" s="90">
        <v>4</v>
      </c>
      <c r="G23" s="92">
        <f t="shared" si="3"/>
        <v>0.4</v>
      </c>
      <c r="H23" s="115"/>
      <c r="I23" s="106">
        <v>-1119</v>
      </c>
      <c r="J23" s="107">
        <v>-1512</v>
      </c>
      <c r="K23" s="85">
        <v>-464.89</v>
      </c>
      <c r="L23" s="108">
        <v>-612.5</v>
      </c>
    </row>
    <row r="24" spans="2:12" x14ac:dyDescent="0.2">
      <c r="B24" s="89">
        <v>44997</v>
      </c>
      <c r="C24" s="90">
        <v>6</v>
      </c>
      <c r="D24" s="90">
        <v>2</v>
      </c>
      <c r="E24" s="91">
        <f t="shared" si="2"/>
        <v>0.33333333333333331</v>
      </c>
      <c r="F24" s="90">
        <v>2</v>
      </c>
      <c r="G24" s="92">
        <f t="shared" si="3"/>
        <v>0.66666666666666663</v>
      </c>
      <c r="H24" s="115"/>
      <c r="I24" s="106">
        <v>-166</v>
      </c>
      <c r="J24" s="107">
        <v>-139</v>
      </c>
      <c r="K24" s="85">
        <v>129.12747939729269</v>
      </c>
      <c r="L24" s="108">
        <v>28</v>
      </c>
    </row>
    <row r="25" spans="2:12" x14ac:dyDescent="0.2">
      <c r="B25" s="89">
        <v>45004</v>
      </c>
      <c r="C25" s="90">
        <v>7</v>
      </c>
      <c r="D25" s="90">
        <v>2</v>
      </c>
      <c r="E25" s="91">
        <f t="shared" si="2"/>
        <v>0.2857142857142857</v>
      </c>
      <c r="F25" s="90">
        <v>1</v>
      </c>
      <c r="G25" s="92">
        <f t="shared" si="3"/>
        <v>0.42857142857142855</v>
      </c>
      <c r="H25" s="115"/>
      <c r="I25" s="106">
        <v>476</v>
      </c>
      <c r="J25" s="107">
        <v>161</v>
      </c>
      <c r="K25" s="85">
        <v>-107.01315968461267</v>
      </c>
      <c r="L25" s="108">
        <v>185.5</v>
      </c>
    </row>
    <row r="26" spans="2:12" x14ac:dyDescent="0.2">
      <c r="B26" s="89">
        <v>45011</v>
      </c>
      <c r="C26" s="90">
        <v>5</v>
      </c>
      <c r="D26" s="90">
        <v>1</v>
      </c>
      <c r="E26" s="91">
        <f t="shared" si="2"/>
        <v>0.2</v>
      </c>
      <c r="F26" s="90">
        <v>0</v>
      </c>
      <c r="G26" s="92">
        <f t="shared" si="3"/>
        <v>0.2</v>
      </c>
      <c r="H26" s="115"/>
      <c r="I26" s="106">
        <v>475</v>
      </c>
      <c r="J26" s="107">
        <v>189</v>
      </c>
      <c r="K26" s="85">
        <v>-24.539487132863343</v>
      </c>
      <c r="L26" s="108">
        <v>37.5</v>
      </c>
    </row>
    <row r="27" spans="2:12" x14ac:dyDescent="0.2">
      <c r="B27" s="89">
        <v>45018</v>
      </c>
      <c r="C27" s="90">
        <v>11</v>
      </c>
      <c r="D27" s="90">
        <v>4</v>
      </c>
      <c r="E27" s="91">
        <f t="shared" si="2"/>
        <v>0.36363636363636365</v>
      </c>
      <c r="F27" s="90">
        <v>4</v>
      </c>
      <c r="G27" s="92">
        <f t="shared" si="3"/>
        <v>0.72727272727272729</v>
      </c>
      <c r="H27" s="115"/>
      <c r="I27" s="106">
        <v>81</v>
      </c>
      <c r="J27" s="107">
        <v>329</v>
      </c>
      <c r="K27" s="85">
        <v>702.0761544346816</v>
      </c>
      <c r="L27" s="108">
        <v>467.79410487730865</v>
      </c>
    </row>
    <row r="28" spans="2:12" x14ac:dyDescent="0.2">
      <c r="B28" s="89">
        <v>45025</v>
      </c>
      <c r="C28" s="90">
        <v>2</v>
      </c>
      <c r="D28" s="90">
        <v>2</v>
      </c>
      <c r="E28" s="91">
        <f t="shared" si="2"/>
        <v>1</v>
      </c>
      <c r="F28" s="90">
        <v>0</v>
      </c>
      <c r="G28" s="92">
        <f t="shared" si="3"/>
        <v>1</v>
      </c>
      <c r="H28" s="115"/>
      <c r="I28" s="106">
        <v>838</v>
      </c>
      <c r="J28" s="107">
        <v>1025</v>
      </c>
      <c r="K28" s="85">
        <v>485.44739429695181</v>
      </c>
      <c r="L28" s="108">
        <v>419</v>
      </c>
    </row>
    <row r="29" spans="2:12" x14ac:dyDescent="0.2">
      <c r="B29" s="89">
        <v>45032</v>
      </c>
      <c r="C29" s="90">
        <v>8</v>
      </c>
      <c r="D29" s="90">
        <v>5</v>
      </c>
      <c r="E29" s="91">
        <f t="shared" si="2"/>
        <v>0.625</v>
      </c>
      <c r="F29" s="90">
        <v>1</v>
      </c>
      <c r="G29" s="92">
        <f t="shared" si="3"/>
        <v>0.75</v>
      </c>
      <c r="H29" s="115"/>
      <c r="I29" s="106">
        <v>5356</v>
      </c>
      <c r="J29" s="107">
        <v>6362</v>
      </c>
      <c r="K29" s="85">
        <v>936.33313778650097</v>
      </c>
      <c r="L29" s="108">
        <v>1577</v>
      </c>
    </row>
    <row r="30" spans="2:12" x14ac:dyDescent="0.2">
      <c r="B30" s="89">
        <v>45039</v>
      </c>
      <c r="C30" s="90">
        <v>7</v>
      </c>
      <c r="D30" s="90">
        <v>2</v>
      </c>
      <c r="E30" s="91">
        <f t="shared" si="2"/>
        <v>0.2857142857142857</v>
      </c>
      <c r="F30" s="90">
        <v>3</v>
      </c>
      <c r="G30" s="92">
        <f t="shared" si="3"/>
        <v>0.7142857142857143</v>
      </c>
      <c r="H30" s="115"/>
      <c r="I30" s="106">
        <v>-194</v>
      </c>
      <c r="J30" s="107">
        <v>276</v>
      </c>
      <c r="K30" s="85">
        <v>2.5790904044384888E-3</v>
      </c>
      <c r="L30" s="108">
        <v>47</v>
      </c>
    </row>
    <row r="31" spans="2:12" x14ac:dyDescent="0.2">
      <c r="B31" s="89">
        <v>45046</v>
      </c>
      <c r="C31" s="90">
        <v>3</v>
      </c>
      <c r="D31" s="90">
        <v>0</v>
      </c>
      <c r="E31" s="91">
        <f t="shared" si="2"/>
        <v>0</v>
      </c>
      <c r="F31" s="90">
        <v>0</v>
      </c>
      <c r="G31" s="92">
        <f t="shared" si="3"/>
        <v>0</v>
      </c>
      <c r="H31" s="115"/>
      <c r="I31" s="106">
        <v>-300</v>
      </c>
      <c r="J31" s="107">
        <v>-600</v>
      </c>
      <c r="K31" s="85">
        <v>-458.97539529268965</v>
      </c>
      <c r="L31" s="108">
        <v>-200</v>
      </c>
    </row>
    <row r="32" spans="2:12" x14ac:dyDescent="0.2">
      <c r="B32" s="89">
        <v>45053</v>
      </c>
      <c r="C32" s="90">
        <v>5</v>
      </c>
      <c r="D32" s="90">
        <v>0</v>
      </c>
      <c r="E32" s="91">
        <f t="shared" si="2"/>
        <v>0</v>
      </c>
      <c r="F32" s="90">
        <v>2</v>
      </c>
      <c r="G32" s="92">
        <f t="shared" si="3"/>
        <v>0.4</v>
      </c>
      <c r="H32" s="115"/>
      <c r="I32" s="106">
        <v>-500</v>
      </c>
      <c r="J32" s="107">
        <v>-730</v>
      </c>
      <c r="K32" s="85">
        <v>-669.58303395451026</v>
      </c>
      <c r="L32" s="108">
        <v>-375</v>
      </c>
    </row>
    <row r="33" spans="2:13" x14ac:dyDescent="0.2">
      <c r="B33" s="89">
        <v>45060</v>
      </c>
      <c r="C33" s="90">
        <v>6</v>
      </c>
      <c r="D33" s="90">
        <v>2</v>
      </c>
      <c r="E33" s="91">
        <f t="shared" si="2"/>
        <v>0.33333333333333331</v>
      </c>
      <c r="F33" s="90">
        <v>1</v>
      </c>
      <c r="G33" s="92">
        <f t="shared" si="3"/>
        <v>0.5</v>
      </c>
      <c r="H33" s="115"/>
      <c r="I33" s="106">
        <v>-57</v>
      </c>
      <c r="J33" s="107">
        <v>-236</v>
      </c>
      <c r="K33" s="85">
        <v>357.67675218689078</v>
      </c>
      <c r="L33" s="108">
        <v>207.00000000000003</v>
      </c>
    </row>
    <row r="34" spans="2:13" x14ac:dyDescent="0.2">
      <c r="B34" s="89">
        <v>45067</v>
      </c>
      <c r="C34" s="90">
        <v>6</v>
      </c>
      <c r="D34" s="90">
        <v>1</v>
      </c>
      <c r="E34" s="91">
        <f t="shared" ref="E34:E39" si="5">IFERROR(D34/C34,0)</f>
        <v>0.16666666666666666</v>
      </c>
      <c r="F34" s="90">
        <v>1</v>
      </c>
      <c r="G34" s="92">
        <f t="shared" ref="G34:G39" si="6">IFERROR((F34+D34)/C34,0)</f>
        <v>0.33333333333333331</v>
      </c>
      <c r="H34" s="115"/>
      <c r="I34" s="106">
        <v>447</v>
      </c>
      <c r="J34" s="107">
        <v>240</v>
      </c>
      <c r="K34" s="85">
        <v>-108.27204393414317</v>
      </c>
      <c r="L34" s="108">
        <v>148.5</v>
      </c>
    </row>
    <row r="35" spans="2:13" x14ac:dyDescent="0.2">
      <c r="B35" s="89">
        <v>45074</v>
      </c>
      <c r="C35" s="90">
        <v>6</v>
      </c>
      <c r="D35" s="90">
        <v>1</v>
      </c>
      <c r="E35" s="91">
        <f t="shared" si="5"/>
        <v>0.16666666666666666</v>
      </c>
      <c r="F35" s="90">
        <v>1</v>
      </c>
      <c r="G35" s="92">
        <f t="shared" si="6"/>
        <v>0.33333333333333331</v>
      </c>
      <c r="H35" s="115"/>
      <c r="I35" s="106">
        <v>-364</v>
      </c>
      <c r="J35" s="107">
        <v>-651</v>
      </c>
      <c r="K35" s="85">
        <v>-238.99527652197762</v>
      </c>
      <c r="L35" s="108">
        <v>-464</v>
      </c>
    </row>
    <row r="36" spans="2:13" x14ac:dyDescent="0.2">
      <c r="B36" s="89">
        <v>45081</v>
      </c>
      <c r="C36" s="90">
        <v>10</v>
      </c>
      <c r="D36" s="90">
        <v>3</v>
      </c>
      <c r="E36" s="91">
        <f t="shared" si="5"/>
        <v>0.3</v>
      </c>
      <c r="F36" s="90">
        <v>2</v>
      </c>
      <c r="G36" s="92">
        <f t="shared" si="6"/>
        <v>0.5</v>
      </c>
      <c r="H36" s="115"/>
      <c r="I36" s="106">
        <v>-266</v>
      </c>
      <c r="J36" s="107">
        <v>-630</v>
      </c>
      <c r="K36" s="85">
        <v>42.004973814610437</v>
      </c>
      <c r="L36" s="108">
        <v>68</v>
      </c>
    </row>
    <row r="37" spans="2:13" x14ac:dyDescent="0.2">
      <c r="B37" s="89">
        <v>45088</v>
      </c>
      <c r="C37" s="90">
        <v>13</v>
      </c>
      <c r="D37" s="90">
        <v>4</v>
      </c>
      <c r="E37" s="91">
        <f t="shared" si="5"/>
        <v>0.30769230769230771</v>
      </c>
      <c r="F37" s="90">
        <v>4</v>
      </c>
      <c r="G37" s="92">
        <f t="shared" si="6"/>
        <v>0.61538461538461542</v>
      </c>
      <c r="H37" s="115"/>
      <c r="I37" s="106">
        <v>-256</v>
      </c>
      <c r="J37" s="107">
        <v>-351</v>
      </c>
      <c r="K37" s="85">
        <v>-119.16693404230264</v>
      </c>
      <c r="L37" s="108">
        <v>-89</v>
      </c>
    </row>
    <row r="38" spans="2:13" x14ac:dyDescent="0.2">
      <c r="B38" s="89">
        <v>45095</v>
      </c>
      <c r="C38" s="90">
        <v>8</v>
      </c>
      <c r="D38" s="90">
        <v>3</v>
      </c>
      <c r="E38" s="91">
        <f t="shared" si="5"/>
        <v>0.375</v>
      </c>
      <c r="F38" s="90">
        <v>3</v>
      </c>
      <c r="G38" s="92">
        <f t="shared" si="6"/>
        <v>0.75</v>
      </c>
      <c r="H38" s="115"/>
      <c r="I38" s="106">
        <v>369</v>
      </c>
      <c r="J38" s="107">
        <v>365</v>
      </c>
      <c r="K38" s="85">
        <v>525.16198850921637</v>
      </c>
      <c r="L38" s="108">
        <v>444</v>
      </c>
    </row>
    <row r="39" spans="2:13" x14ac:dyDescent="0.2">
      <c r="B39" s="89">
        <v>45102</v>
      </c>
      <c r="C39" s="90">
        <v>10</v>
      </c>
      <c r="D39" s="90">
        <v>4</v>
      </c>
      <c r="E39" s="91">
        <f t="shared" si="5"/>
        <v>0.4</v>
      </c>
      <c r="F39" s="90">
        <v>3</v>
      </c>
      <c r="G39" s="92">
        <f t="shared" si="6"/>
        <v>0.7</v>
      </c>
      <c r="H39" s="115"/>
      <c r="I39" s="106">
        <v>1729</v>
      </c>
      <c r="J39" s="107">
        <v>1972</v>
      </c>
      <c r="K39" s="85">
        <v>670.13010649578212</v>
      </c>
      <c r="L39" s="108">
        <v>894</v>
      </c>
    </row>
    <row r="40" spans="2:13" x14ac:dyDescent="0.2">
      <c r="B40" s="93"/>
      <c r="C40" s="72">
        <f>SUM(C3:C39)</f>
        <v>320</v>
      </c>
      <c r="D40" s="72">
        <f>SUM(D3:D39)</f>
        <v>104</v>
      </c>
      <c r="E40" s="76">
        <f>D40/C40</f>
        <v>0.32500000000000001</v>
      </c>
      <c r="F40" s="72">
        <f>SUM(F3:F39)</f>
        <v>95</v>
      </c>
      <c r="G40" s="94">
        <f>(F40+D40)/C40</f>
        <v>0.62187499999999996</v>
      </c>
      <c r="H40" s="115"/>
      <c r="I40" s="109">
        <f>SUM(I3:I39)</f>
        <v>14146</v>
      </c>
      <c r="J40" s="73">
        <f>SUM(J3:J39)</f>
        <v>18525</v>
      </c>
      <c r="K40" s="86">
        <f>SUM(K3:K39)</f>
        <v>6810.0852354492308</v>
      </c>
      <c r="L40" s="110">
        <f>SUM(L3:L39)</f>
        <v>5461.7941048773082</v>
      </c>
      <c r="M40" s="77"/>
    </row>
    <row r="41" spans="2:13" x14ac:dyDescent="0.2">
      <c r="B41" s="95"/>
      <c r="D41" s="96"/>
      <c r="E41" s="96"/>
      <c r="F41" s="96"/>
      <c r="G41" s="97"/>
      <c r="H41" s="115"/>
      <c r="I41" s="95"/>
      <c r="K41" s="87"/>
      <c r="L41" s="98"/>
    </row>
    <row r="42" spans="2:13" x14ac:dyDescent="0.2">
      <c r="B42" s="95" t="s">
        <v>902</v>
      </c>
      <c r="G42" s="98"/>
      <c r="H42" s="115"/>
      <c r="I42" s="106">
        <f>-29.99*10</f>
        <v>-299.89999999999998</v>
      </c>
      <c r="J42" s="107">
        <f>I42</f>
        <v>-299.89999999999998</v>
      </c>
      <c r="K42" s="85">
        <f>I42</f>
        <v>-299.89999999999998</v>
      </c>
      <c r="L42" s="108">
        <f>I42</f>
        <v>-299.89999999999998</v>
      </c>
    </row>
    <row r="43" spans="2:13" ht="15" thickBot="1" x14ac:dyDescent="0.25">
      <c r="B43" s="99"/>
      <c r="C43" s="100"/>
      <c r="D43" s="100"/>
      <c r="E43" s="100"/>
      <c r="F43" s="100"/>
      <c r="G43" s="101"/>
      <c r="H43" s="116"/>
      <c r="I43" s="111">
        <f>I40+I42</f>
        <v>13846.1</v>
      </c>
      <c r="J43" s="112">
        <f>J40+J42</f>
        <v>18225.099999999999</v>
      </c>
      <c r="K43" s="88">
        <f>K40+K42</f>
        <v>6510.1852354492312</v>
      </c>
      <c r="L43" s="113">
        <f>L40+L42</f>
        <v>5161.8941048773086</v>
      </c>
    </row>
    <row r="44" spans="2:13" x14ac:dyDescent="0.2">
      <c r="B44" s="81"/>
      <c r="C44" s="81"/>
      <c r="D44" s="81"/>
      <c r="E44" s="81"/>
      <c r="F44" s="81"/>
      <c r="G44" s="81"/>
      <c r="I44" s="68"/>
      <c r="J44" s="68"/>
      <c r="K44" s="68"/>
      <c r="L44" s="68"/>
    </row>
    <row r="45" spans="2:13" s="79" customFormat="1" ht="9" x14ac:dyDescent="0.15">
      <c r="B45" s="78" t="s">
        <v>638</v>
      </c>
      <c r="I45" s="80"/>
      <c r="J45" s="80"/>
      <c r="K45" s="80"/>
    </row>
    <row r="46" spans="2:13" s="79" customFormat="1" ht="9" x14ac:dyDescent="0.15">
      <c r="B46" s="78" t="s">
        <v>681</v>
      </c>
      <c r="I46" s="80"/>
      <c r="J46" s="80"/>
      <c r="K46" s="80"/>
    </row>
    <row r="47" spans="2:13" s="79" customFormat="1" ht="9" x14ac:dyDescent="0.15">
      <c r="B47" s="78" t="s">
        <v>680</v>
      </c>
      <c r="I47" s="80"/>
      <c r="J47" s="80"/>
      <c r="K47" s="80"/>
    </row>
    <row r="48" spans="2:13" s="79" customFormat="1" ht="9" x14ac:dyDescent="0.15">
      <c r="B48" s="78" t="s">
        <v>639</v>
      </c>
    </row>
    <row r="49" spans="2:2" s="79" customFormat="1" ht="9" x14ac:dyDescent="0.15">
      <c r="B49" s="78" t="s">
        <v>654</v>
      </c>
    </row>
  </sheetData>
  <sheetProtection algorithmName="SHA-512" hashValue="UVVj+tgzmp9Y5iCd2cOjOIzwFJwSj3w2+JzDj5aA1LR6LJrNurnb3cBW7JLgABawgYUauZVcAb/BwCQenfnGEg==" saltValue="3GshqkSSsgcvPYMi9EOLxw==" spinCount="100000" sheet="1" objects="1" scenarios="1"/>
  <mergeCells count="2">
    <mergeCell ref="B2:L2"/>
    <mergeCell ref="O2:Y2"/>
  </mergeCells>
  <pageMargins left="0.7" right="0.7" top="0.75" bottom="0.75" header="0.3" footer="0.3"/>
  <pageSetup paperSize="9" scale="43" orientation="portrait" horizontalDpi="0" verticalDpi="0"/>
  <ignoredErrors>
    <ignoredError sqref="E40" formula="1"/>
    <ignoredError sqref="P4:P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9C74-1A51-AE49-90C5-04D36CFE150B}">
  <sheetPr>
    <tabColor rgb="FF0070C0"/>
    <pageSetUpPr fitToPage="1"/>
  </sheetPr>
  <dimension ref="A1:H48"/>
  <sheetViews>
    <sheetView showGridLines="0" zoomScale="110" zoomScaleNormal="110" zoomScaleSheetLayoutView="100" workbookViewId="0">
      <selection activeCell="E22" sqref="E22"/>
    </sheetView>
  </sheetViews>
  <sheetFormatPr baseColWidth="10" defaultColWidth="14.5" defaultRowHeight="16" x14ac:dyDescent="0.2"/>
  <cols>
    <col min="1" max="1" width="5" style="2" customWidth="1"/>
    <col min="2" max="2" width="16.6640625" style="2" customWidth="1"/>
    <col min="3" max="3" width="17.83203125" style="2" customWidth="1"/>
    <col min="4" max="4" width="6.33203125" style="2" customWidth="1"/>
    <col min="5" max="5" width="13" style="2" customWidth="1"/>
    <col min="6" max="6" width="17.83203125" style="2" customWidth="1"/>
    <col min="7" max="7" width="4.83203125" style="2" customWidth="1"/>
    <col min="8" max="14" width="14.5" style="2"/>
    <col min="15" max="15" width="18.83203125" style="2" customWidth="1"/>
    <col min="16" max="16384" width="14.5" style="2"/>
  </cols>
  <sheetData>
    <row r="1" spans="1:8" x14ac:dyDescent="0.2">
      <c r="A1" s="125"/>
      <c r="B1" s="125"/>
      <c r="C1" s="125"/>
      <c r="D1" s="125"/>
      <c r="E1" s="125"/>
      <c r="F1" s="125"/>
      <c r="G1" s="125"/>
    </row>
    <row r="2" spans="1:8" ht="16" customHeight="1" thickBot="1" x14ac:dyDescent="0.25">
      <c r="A2" s="125"/>
      <c r="B2" s="135" t="s">
        <v>912</v>
      </c>
      <c r="C2" s="135"/>
      <c r="D2" s="135"/>
      <c r="E2" s="135"/>
      <c r="F2" s="135"/>
      <c r="G2" s="125"/>
    </row>
    <row r="3" spans="1:8" ht="16" customHeight="1" x14ac:dyDescent="0.2">
      <c r="A3" s="125"/>
      <c r="B3" s="126"/>
      <c r="D3" s="125"/>
      <c r="F3" s="127" t="s">
        <v>916</v>
      </c>
      <c r="G3" s="125"/>
    </row>
    <row r="4" spans="1:8" x14ac:dyDescent="0.2">
      <c r="A4" s="125"/>
      <c r="B4" s="136" t="s">
        <v>10</v>
      </c>
      <c r="C4" s="136"/>
      <c r="D4" s="125"/>
      <c r="E4" s="136" t="s">
        <v>908</v>
      </c>
      <c r="F4" s="136"/>
      <c r="G4" s="125"/>
    </row>
    <row r="5" spans="1:8" x14ac:dyDescent="0.2">
      <c r="A5" s="125"/>
      <c r="B5" s="128" t="str">
        <f>COUNTIF('BLACKBOOK Results'!$D:$D,"&gt;"&amp;0)&amp;" runners | "</f>
        <v xml:space="preserve">412 runners | </v>
      </c>
      <c r="C5" s="129" t="str">
        <f>COUNTIF('BLACKBOOK Results'!$L:$L,"1st")&amp;"x wins ("&amp;ROUND((COUNTIF('BLACKBOOK Results'!$L:$L,"1st")/COUNTIF('BLACKBOOK Results'!$D:$D,"&gt;"&amp;0))*100,0)&amp;"%)"</f>
        <v>140x wins (34%)</v>
      </c>
      <c r="D5" s="125"/>
      <c r="E5" s="128" t="str">
        <f>COUNTIFS('BLACKBOOK Results'!$D:$D,"&gt;"&amp;0,'BLACKBOOK Results'!$K:$K,E4)&amp;" runners | "</f>
        <v xml:space="preserve">67 runners | </v>
      </c>
      <c r="F5" s="129" t="str">
        <f>COUNTIFS('BLACKBOOK Results'!$L:$L,"1st",'BLACKBOOK Results'!$K:$K,E4)&amp;"x wins ("&amp;ROUND((COUNTIFS('BLACKBOOK Results'!$L:$L,"1st",'BLACKBOOK Results'!$K:$K,E4)/COUNTIFS('BLACKBOOK Results'!$D:$D,"&gt;"&amp;0,'BLACKBOOK Results'!$K:$K,E4))*100,0)&amp;"%)"</f>
        <v>41x wins (61%)</v>
      </c>
      <c r="G5" s="125"/>
    </row>
    <row r="6" spans="1:8" x14ac:dyDescent="0.2">
      <c r="A6" s="125"/>
      <c r="B6" s="128" t="str">
        <f>" | "</f>
        <v xml:space="preserve"> | </v>
      </c>
      <c r="C6" s="129" t="str">
        <f>(COUNTIF('BLACKBOOK Results'!$L:$L,"2nd")+COUNTIF('BLACKBOOK Results'!$L:$L,"3rd"))&amp;"x placings ("&amp;ROUND(((COUNTIF('BLACKBOOK Results'!$L:$L,"2nd")+COUNTIF('BLACKBOOK Results'!$L:$L,"3rd")+COUNTIF('BLACKBOOK Results'!$L:$L,"1st"))/COUNTIF('BLACKBOOK Results'!$D:$D,"&gt;"&amp;0))*100,0)&amp;"%)"</f>
        <v>115x placings (62%)</v>
      </c>
      <c r="D6" s="125"/>
      <c r="E6" s="128" t="str">
        <f>" | "</f>
        <v xml:space="preserve"> | </v>
      </c>
      <c r="F6" s="129" t="str">
        <f>(COUNTIFS('BLACKBOOK Results'!$L:$L,"2nd",'BLACKBOOK Results'!$K:$K,E4)+COUNTIFS('BLACKBOOK Results'!$L:$L,"3rd",'BLACKBOOK Results'!$K:$K,E4))&amp;"x placings ("&amp;ROUND(((COUNTIFS('BLACKBOOK Results'!$L:$L,"2nd",'BLACKBOOK Results'!$K:$K,E4)+COUNTIFS('BLACKBOOK Results'!$L:$L,"3rd",'BLACKBOOK Results'!$K:$K,E4)+COUNTIFS('BLACKBOOK Results'!$L:$L,"1st",'BLACKBOOK Results'!$K:$K,E4))/COUNTIFS('BLACKBOOK Results'!$D:$D,"&gt;"&amp;0,'BLACKBOOK Results'!$K:$K,E4))*100,0)&amp;"%)"</f>
        <v>16x placings (85%)</v>
      </c>
      <c r="G6" s="125"/>
    </row>
    <row r="7" spans="1:8" x14ac:dyDescent="0.2">
      <c r="A7" s="125"/>
      <c r="B7" s="125"/>
      <c r="C7" s="125"/>
      <c r="D7" s="125"/>
      <c r="E7" s="128"/>
      <c r="F7" s="128"/>
      <c r="G7" s="125"/>
    </row>
    <row r="8" spans="1:8" x14ac:dyDescent="0.2">
      <c r="A8" s="125"/>
      <c r="B8" s="128" t="str">
        <f>"Ave Betfair SP | "</f>
        <v xml:space="preserve">Ave Betfair SP | </v>
      </c>
      <c r="C8" s="129" t="str">
        <f>"Win "&amp;DOLLAR(AVERAGE('BLACKBOOK Results'!$M:$M),2)</f>
        <v>Win $8.36</v>
      </c>
      <c r="D8" s="125"/>
      <c r="E8" s="136" t="s">
        <v>909</v>
      </c>
      <c r="F8" s="136"/>
      <c r="G8" s="125"/>
    </row>
    <row r="9" spans="1:8" x14ac:dyDescent="0.2">
      <c r="A9" s="125"/>
      <c r="B9" s="128" t="str">
        <f>" | "</f>
        <v xml:space="preserve"> | </v>
      </c>
      <c r="C9" s="129" t="str">
        <f>"Place "&amp;DOLLAR(AVERAGE('BLACKBOOK Results'!$O:$O),2)</f>
        <v>Place $2.39</v>
      </c>
      <c r="D9" s="125"/>
      <c r="E9" s="128" t="str">
        <f>COUNTIFS('BLACKBOOK Results'!$D:$D,"&gt;"&amp;0,'BLACKBOOK Results'!$K:$K,E8)&amp;" runners | "</f>
        <v xml:space="preserve">153 runners | </v>
      </c>
      <c r="F9" s="129" t="str">
        <f>COUNTIFS('BLACKBOOK Results'!$L:$L,"1st",'BLACKBOOK Results'!$K:$K,E8)&amp;"x wins ("&amp;ROUND((COUNTIFS('BLACKBOOK Results'!$L:$L,"1st",'BLACKBOOK Results'!$K:$K,E8)/COUNTIFS('BLACKBOOK Results'!$D:$D,"&gt;"&amp;0,'BLACKBOOK Results'!$K:$K,E8))*100,0)&amp;"%)"</f>
        <v>58x wins (38%)</v>
      </c>
      <c r="G9" s="125"/>
    </row>
    <row r="10" spans="1:8" x14ac:dyDescent="0.2">
      <c r="A10" s="125"/>
      <c r="B10" s="128"/>
      <c r="C10" s="128"/>
      <c r="D10" s="125"/>
      <c r="E10" s="128" t="str">
        <f>" | "</f>
        <v xml:space="preserve"> | </v>
      </c>
      <c r="F10" s="129" t="str">
        <f>(COUNTIFS('BLACKBOOK Results'!$L:$L,"2nd",'BLACKBOOK Results'!$K:$K,E8)+COUNTIFS('BLACKBOOK Results'!$L:$L,"3rd",'BLACKBOOK Results'!$K:$K,E8))&amp;"x placings ("&amp;ROUND(((COUNTIFS('BLACKBOOK Results'!$L:$L,"2nd",'BLACKBOOK Results'!$K:$K,E8)+COUNTIFS('BLACKBOOK Results'!$L:$L,"3rd",'BLACKBOOK Results'!$K:$K,E8)+COUNTIFS('BLACKBOOK Results'!$L:$L,"1st",'BLACKBOOK Results'!$K:$K,E8))/COUNTIFS('BLACKBOOK Results'!$D:$D,"&gt;"&amp;0,'BLACKBOOK Results'!$K:$K,E8))*100,0)&amp;"%)"</f>
        <v>49x placings (70%)</v>
      </c>
      <c r="G10" s="125"/>
    </row>
    <row r="11" spans="1:8" ht="16" customHeight="1" x14ac:dyDescent="0.2">
      <c r="A11" s="125"/>
      <c r="B11" s="128"/>
      <c r="C11" s="128"/>
      <c r="D11" s="125"/>
      <c r="E11" s="128"/>
      <c r="F11" s="128"/>
      <c r="G11" s="125"/>
    </row>
    <row r="12" spans="1:8" ht="16" customHeight="1" x14ac:dyDescent="0.2">
      <c r="A12" s="125"/>
      <c r="B12" s="125"/>
      <c r="C12" s="125"/>
      <c r="D12" s="125"/>
      <c r="E12" s="136" t="s">
        <v>910</v>
      </c>
      <c r="F12" s="136"/>
      <c r="G12" s="125"/>
    </row>
    <row r="13" spans="1:8" x14ac:dyDescent="0.2">
      <c r="A13" s="125"/>
      <c r="B13" s="125"/>
      <c r="C13" s="125"/>
      <c r="D13" s="125"/>
      <c r="E13" s="128" t="str">
        <f>COUNTIFS('BLACKBOOK Results'!$D:$D,"&gt;"&amp;0,'BLACKBOOK Results'!$K:$K,E12)&amp;" runners | "</f>
        <v xml:space="preserve">158 runners | </v>
      </c>
      <c r="F13" s="129" t="str">
        <f>COUNTIFS('BLACKBOOK Results'!$L:$L,"1st",'BLACKBOOK Results'!$K:$K,E12)&amp;"x wins ("&amp;ROUND((COUNTIFS('BLACKBOOK Results'!$L:$L,"1st",'BLACKBOOK Results'!$K:$K,E12)/COUNTIFS('BLACKBOOK Results'!$D:$D,"&gt;"&amp;0,'BLACKBOOK Results'!$K:$K,E12))*100,0)&amp;"%)"</f>
        <v>35x wins (22%)</v>
      </c>
      <c r="G13" s="125"/>
    </row>
    <row r="14" spans="1:8" x14ac:dyDescent="0.2">
      <c r="A14" s="125"/>
      <c r="B14" s="125"/>
      <c r="C14" s="125"/>
      <c r="D14" s="125"/>
      <c r="E14" s="128" t="str">
        <f>" | "</f>
        <v xml:space="preserve"> | </v>
      </c>
      <c r="F14" s="129" t="str">
        <f>(COUNTIFS('BLACKBOOK Results'!$L:$L,"2nd",'BLACKBOOK Results'!$K:$K,E12)+COUNTIFS('BLACKBOOK Results'!$L:$L,"3rd",'BLACKBOOK Results'!$K:$K,E12))&amp;"x placings ("&amp;ROUND(((COUNTIFS('BLACKBOOK Results'!$L:$L,"2nd",'BLACKBOOK Results'!$K:$K,E12)+COUNTIFS('BLACKBOOK Results'!$L:$L,"3rd",'BLACKBOOK Results'!$K:$K,E12)+COUNTIFS('BLACKBOOK Results'!$L:$L,"1st",'BLACKBOOK Results'!$K:$K,E12))/COUNTIFS('BLACKBOOK Results'!$D:$D,"&gt;"&amp;0,'BLACKBOOK Results'!$K:$K,E12))*100,0)&amp;"%)"</f>
        <v>44x placings (50%)</v>
      </c>
      <c r="G14" s="125"/>
    </row>
    <row r="15" spans="1:8" x14ac:dyDescent="0.2">
      <c r="A15" s="125"/>
      <c r="B15" s="125"/>
      <c r="C15" s="125"/>
      <c r="D15" s="125"/>
      <c r="E15" s="128"/>
      <c r="F15" s="128"/>
      <c r="G15" s="125"/>
    </row>
    <row r="16" spans="1:8" x14ac:dyDescent="0.2">
      <c r="A16" s="125"/>
      <c r="B16" s="125"/>
      <c r="C16" s="125"/>
      <c r="D16" s="125"/>
      <c r="E16" s="136" t="s">
        <v>911</v>
      </c>
      <c r="F16" s="136"/>
      <c r="G16" s="125"/>
      <c r="H16" s="67"/>
    </row>
    <row r="17" spans="1:8" x14ac:dyDescent="0.2">
      <c r="A17" s="125"/>
      <c r="B17" s="125"/>
      <c r="C17" s="125"/>
      <c r="D17" s="125"/>
      <c r="E17" s="128" t="str">
        <f>COUNTIFS('BLACKBOOK Results'!$D:$D,"&gt;"&amp;0,'BLACKBOOK Results'!$K:$K,E16)&amp;" runners | "</f>
        <v xml:space="preserve">34 runners | </v>
      </c>
      <c r="F17" s="129" t="str">
        <f>COUNTIFS('BLACKBOOK Results'!$L:$L,"1st",'BLACKBOOK Results'!$K:$K,E16)&amp;"x wins ("&amp;ROUND((COUNTIFS('BLACKBOOK Results'!$L:$L,"1st",'BLACKBOOK Results'!$K:$K,E16)/COUNTIFS('BLACKBOOK Results'!$D:$D,"&gt;"&amp;0,'BLACKBOOK Results'!$K:$K,E16))*100,0)&amp;"%)"</f>
        <v>6x wins (18%)</v>
      </c>
      <c r="G17" s="125"/>
      <c r="H17" s="67"/>
    </row>
    <row r="18" spans="1:8" x14ac:dyDescent="0.2">
      <c r="A18" s="125"/>
      <c r="B18" s="125"/>
      <c r="C18" s="125"/>
      <c r="D18" s="125"/>
      <c r="E18" s="128" t="str">
        <f>" | "</f>
        <v xml:space="preserve"> | </v>
      </c>
      <c r="F18" s="129" t="str">
        <f>(COUNTIFS('BLACKBOOK Results'!$L:$L,"2nd",'BLACKBOOK Results'!$K:$K,E16)+COUNTIFS('BLACKBOOK Results'!$L:$L,"3rd",'BLACKBOOK Results'!$K:$K,E16))&amp;"x placings ("&amp;ROUND(((COUNTIFS('BLACKBOOK Results'!$L:$L,"2nd",'BLACKBOOK Results'!$K:$K,E16)+COUNTIFS('BLACKBOOK Results'!$L:$L,"3rd",'BLACKBOOK Results'!$K:$K,E16)+COUNTIFS('BLACKBOOK Results'!$L:$L,"1st",'BLACKBOOK Results'!$K:$K,E16))/COUNTIFS('BLACKBOOK Results'!$D:$D,"&gt;"&amp;0,'BLACKBOOK Results'!$K:$K,E16))*100,0)&amp;"%)"</f>
        <v>6x placings (35%)</v>
      </c>
      <c r="G18" s="125"/>
      <c r="H18" s="67"/>
    </row>
    <row r="19" spans="1:8" x14ac:dyDescent="0.2">
      <c r="A19" s="125"/>
      <c r="D19" s="125"/>
      <c r="G19" s="125"/>
      <c r="H19" s="67"/>
    </row>
    <row r="20" spans="1:8" ht="17" thickBot="1" x14ac:dyDescent="0.25">
      <c r="A20" s="125"/>
      <c r="B20" s="135" t="s">
        <v>907</v>
      </c>
      <c r="C20" s="137"/>
      <c r="D20" s="125"/>
      <c r="G20" s="125"/>
      <c r="H20" s="67"/>
    </row>
    <row r="21" spans="1:8" x14ac:dyDescent="0.2">
      <c r="A21" s="125"/>
      <c r="B21" s="125"/>
      <c r="C21" s="127" t="str">
        <f>F3</f>
        <v>*from 01-Aug-22 until 30-Jun-23</v>
      </c>
      <c r="D21" s="125"/>
      <c r="G21" s="125"/>
    </row>
    <row r="22" spans="1:8" x14ac:dyDescent="0.2">
      <c r="A22" s="125"/>
      <c r="B22" s="128" t="str">
        <f>COUNT('WATCHLIST Results'!$D:$D)&amp;" runners | "</f>
        <v xml:space="preserve">256 runners | </v>
      </c>
      <c r="C22" s="130" t="str">
        <f>COUNTIF('WATCHLIST Results'!$K:$K,"1st")&amp;"x wins ("&amp;ROUND((COUNTIF('WATCHLIST Results'!$K:$K,"1st")/COUNT('WATCHLIST Results'!$D:$D))*100,0)&amp;"%)"</f>
        <v>72x wins (28%)</v>
      </c>
      <c r="D22" s="125"/>
      <c r="G22" s="125"/>
    </row>
    <row r="23" spans="1:8" x14ac:dyDescent="0.2">
      <c r="A23" s="125"/>
      <c r="B23" s="128" t="str">
        <f>" | "</f>
        <v xml:space="preserve"> | </v>
      </c>
      <c r="C23" s="130" t="str">
        <f>(COUNTIF('WATCHLIST Results'!$K:$K,"2nd")+COUNTIF('WATCHLIST Results'!$K:$K,"3rd"))&amp;"x placings ("&amp;ROUND(((COUNTIF('WATCHLIST Results'!$K:$K,"1st")+COUNTIF('WATCHLIST Results'!$K:$K,"2nd")+COUNTIF('WATCHLIST Results'!$K:$K,"3rd"))/COUNT('WATCHLIST Results'!$D:$D))*100,0)&amp;"%)"</f>
        <v>69x placings (55%)</v>
      </c>
      <c r="D23" s="125"/>
      <c r="G23" s="125"/>
    </row>
    <row r="24" spans="1:8" x14ac:dyDescent="0.2">
      <c r="A24" s="125"/>
      <c r="B24" s="128"/>
      <c r="C24" s="130"/>
      <c r="D24" s="125"/>
      <c r="G24" s="125"/>
    </row>
    <row r="25" spans="1:8" x14ac:dyDescent="0.2">
      <c r="A25" s="125"/>
      <c r="B25" s="128" t="str">
        <f>"Ave Betfair SP | "</f>
        <v xml:space="preserve">Ave Betfair SP | </v>
      </c>
      <c r="C25" s="129" t="str">
        <f>"Win "&amp;DOLLAR(AVERAGE('WATCHLIST Results'!$L$4:$L$29,2))</f>
        <v>Win $6.79</v>
      </c>
      <c r="D25" s="125"/>
      <c r="G25" s="125"/>
    </row>
    <row r="26" spans="1:8" x14ac:dyDescent="0.2">
      <c r="A26" s="125"/>
      <c r="B26" s="128" t="str">
        <f>" | "</f>
        <v xml:space="preserve"> | </v>
      </c>
      <c r="C26" s="129" t="str">
        <f>"Place "&amp;DOLLAR(AVERAGE('WATCHLIST Results'!$N$4:$N$29,2))</f>
        <v>Place $1.65</v>
      </c>
      <c r="D26" s="125"/>
      <c r="G26" s="125"/>
    </row>
    <row r="45" ht="17" customHeight="1" x14ac:dyDescent="0.2"/>
    <row r="46" ht="16" customHeight="1" x14ac:dyDescent="0.2"/>
    <row r="47" ht="16" customHeight="1" x14ac:dyDescent="0.2"/>
    <row r="48" ht="16" customHeight="1" x14ac:dyDescent="0.2"/>
  </sheetData>
  <sheetProtection algorithmName="SHA-512" hashValue="/WBfx7M7+XFtD/S+HmIIDC8AY7hNvC++8Kek/EnlcSWjJiAPB3gKjfd0f/00/PYSUhusMsV+yadTz1rI7SNAZg==" saltValue="J2WCGgjUD+toFIn7BGof0A==" spinCount="100000" sheet="1" objects="1" scenarios="1"/>
  <mergeCells count="7">
    <mergeCell ref="B2:F2"/>
    <mergeCell ref="B4:C4"/>
    <mergeCell ref="E16:F16"/>
    <mergeCell ref="E4:F4"/>
    <mergeCell ref="B20:C20"/>
    <mergeCell ref="E8:F8"/>
    <mergeCell ref="E12:F12"/>
  </mergeCells>
  <pageMargins left="0.7" right="0.7" top="0.75" bottom="0.75" header="0" footer="0"/>
  <pageSetup paperSize="9" scale="61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0F65-2BC6-FD42-9F23-46DECA2D7BBA}">
  <sheetPr>
    <pageSetUpPr fitToPage="1"/>
  </sheetPr>
  <dimension ref="A1:BH437"/>
  <sheetViews>
    <sheetView showGridLines="0" zoomScale="90" zoomScaleNormal="90" workbookViewId="0">
      <pane xSplit="3" ySplit="5" topLeftCell="D6" activePane="bottomRight" state="frozen"/>
      <selection activeCell="J30" sqref="J30"/>
      <selection pane="topRight" activeCell="J30" sqref="J30"/>
      <selection pane="bottomLeft" activeCell="J30" sqref="J30"/>
      <selection pane="bottomRight" activeCell="T4" sqref="T4"/>
    </sheetView>
  </sheetViews>
  <sheetFormatPr baseColWidth="10" defaultColWidth="14.5" defaultRowHeight="16" outlineLevelCol="1" x14ac:dyDescent="0.2"/>
  <cols>
    <col min="1" max="1" width="4.33203125" style="2" customWidth="1"/>
    <col min="2" max="2" width="5.6640625" style="2" bestFit="1" customWidth="1" outlineLevel="1"/>
    <col min="3" max="3" width="32.5" style="2" bestFit="1" customWidth="1"/>
    <col min="4" max="4" width="10.6640625" style="2" bestFit="1" customWidth="1"/>
    <col min="5" max="5" width="14.6640625" style="2" bestFit="1" customWidth="1"/>
    <col min="6" max="6" width="5.1640625" style="23" bestFit="1" customWidth="1"/>
    <col min="7" max="7" width="7.5" style="23" bestFit="1" customWidth="1"/>
    <col min="8" max="8" width="8.83203125" style="23" customWidth="1"/>
    <col min="9" max="9" width="9.1640625" style="23" bestFit="1" customWidth="1"/>
    <col min="10" max="10" width="5.5" style="23" bestFit="1" customWidth="1"/>
    <col min="11" max="11" width="12.5" style="23" bestFit="1" customWidth="1"/>
    <col min="12" max="12" width="6.33203125" style="2" bestFit="1" customWidth="1"/>
    <col min="13" max="13" width="9.6640625" style="2" bestFit="1" customWidth="1"/>
    <col min="14" max="14" width="6.33203125" style="2" customWidth="1" outlineLevel="1"/>
    <col min="15" max="15" width="8.5" style="2" bestFit="1" customWidth="1"/>
    <col min="16" max="16" width="5.6640625" style="2" customWidth="1" outlineLevel="1"/>
    <col min="17" max="17" width="6.83203125" style="2" customWidth="1"/>
    <col min="18" max="18" width="7" style="2" customWidth="1" outlineLevel="1"/>
    <col min="19" max="19" width="9.6640625" style="2" bestFit="1" customWidth="1"/>
    <col min="20" max="20" width="5.6640625" style="2" bestFit="1" customWidth="1"/>
    <col min="21" max="21" width="8.83203125" style="2" bestFit="1" customWidth="1"/>
    <col min="22" max="22" width="5.6640625" style="2" bestFit="1" customWidth="1"/>
    <col min="23" max="23" width="7" style="2" customWidth="1"/>
    <col min="24" max="24" width="7" style="2" customWidth="1" outlineLevel="1"/>
    <col min="25" max="25" width="9.6640625" style="2" bestFit="1" customWidth="1"/>
    <col min="26" max="26" width="5.6640625" style="2" bestFit="1" customWidth="1"/>
    <col min="27" max="27" width="8.83203125" style="2" bestFit="1" customWidth="1"/>
    <col min="28" max="28" width="5.6640625" style="2" bestFit="1" customWidth="1"/>
    <col min="29" max="29" width="7.33203125" style="2" bestFit="1" customWidth="1"/>
    <col min="30" max="30" width="7" style="2" customWidth="1"/>
    <col min="31" max="31" width="7" style="2" customWidth="1" outlineLevel="1"/>
    <col min="32" max="32" width="9.6640625" style="2" bestFit="1" customWidth="1"/>
    <col min="33" max="33" width="5.6640625" style="2" bestFit="1" customWidth="1"/>
    <col min="34" max="34" width="8.83203125" style="2" bestFit="1" customWidth="1"/>
    <col min="35" max="35" width="6.33203125" style="2" bestFit="1" customWidth="1"/>
    <col min="36" max="36" width="7" style="2" customWidth="1"/>
    <col min="37" max="37" width="7" style="2" customWidth="1" outlineLevel="1"/>
    <col min="38" max="38" width="5" customWidth="1"/>
    <col min="61" max="16384" width="14.5" style="2"/>
  </cols>
  <sheetData>
    <row r="1" spans="1:38" ht="16" customHeight="1" x14ac:dyDescent="0.2">
      <c r="M1" s="138" t="s">
        <v>144</v>
      </c>
      <c r="N1" s="139"/>
      <c r="O1" s="139"/>
      <c r="P1" s="139"/>
      <c r="Q1" s="139"/>
      <c r="R1" s="140"/>
      <c r="S1" s="138" t="s">
        <v>132</v>
      </c>
      <c r="T1" s="139"/>
      <c r="U1" s="139"/>
      <c r="V1" s="139"/>
      <c r="W1" s="139"/>
      <c r="X1" s="140"/>
      <c r="Y1" s="138" t="s">
        <v>474</v>
      </c>
      <c r="Z1" s="139"/>
      <c r="AA1" s="139"/>
      <c r="AB1" s="139"/>
      <c r="AC1" s="139"/>
      <c r="AD1" s="139"/>
      <c r="AE1" s="140"/>
      <c r="AF1" s="138" t="s">
        <v>473</v>
      </c>
      <c r="AG1" s="139"/>
      <c r="AH1" s="139"/>
      <c r="AI1" s="139"/>
      <c r="AJ1" s="139"/>
      <c r="AK1" s="140"/>
    </row>
    <row r="2" spans="1:38" x14ac:dyDescent="0.2">
      <c r="M2" s="141"/>
      <c r="N2" s="142"/>
      <c r="O2" s="142"/>
      <c r="P2" s="142"/>
      <c r="Q2" s="142"/>
      <c r="R2" s="143"/>
      <c r="S2" s="141"/>
      <c r="T2" s="142"/>
      <c r="U2" s="142"/>
      <c r="V2" s="142"/>
      <c r="W2" s="142"/>
      <c r="X2" s="143"/>
      <c r="Y2" s="141"/>
      <c r="Z2" s="142"/>
      <c r="AA2" s="142"/>
      <c r="AB2" s="142"/>
      <c r="AC2" s="142"/>
      <c r="AD2" s="142"/>
      <c r="AE2" s="143"/>
      <c r="AF2" s="144"/>
      <c r="AG2" s="145"/>
      <c r="AH2" s="145"/>
      <c r="AI2" s="145"/>
      <c r="AJ2" s="145"/>
      <c r="AK2" s="146"/>
    </row>
    <row r="3" spans="1:38" x14ac:dyDescent="0.2">
      <c r="M3" s="141"/>
      <c r="N3" s="142"/>
      <c r="O3" s="142"/>
      <c r="P3" s="142"/>
      <c r="Q3" s="142"/>
      <c r="R3" s="143"/>
      <c r="S3" s="144"/>
      <c r="T3" s="145"/>
      <c r="U3" s="145"/>
      <c r="V3" s="145"/>
      <c r="W3" s="145"/>
      <c r="X3" s="146"/>
      <c r="Y3" s="141"/>
      <c r="Z3" s="142"/>
      <c r="AA3" s="142"/>
      <c r="AB3" s="142"/>
      <c r="AC3" s="142"/>
      <c r="AD3" s="142"/>
      <c r="AE3" s="143"/>
      <c r="AF3" s="38"/>
      <c r="AG3" s="62">
        <v>2</v>
      </c>
      <c r="AH3" s="39" t="s">
        <v>320</v>
      </c>
      <c r="AI3" s="62">
        <v>0.5</v>
      </c>
      <c r="AJ3" s="39" t="s">
        <v>318</v>
      </c>
      <c r="AK3" s="40"/>
    </row>
    <row r="4" spans="1:38" x14ac:dyDescent="0.2">
      <c r="M4" s="144"/>
      <c r="N4" s="145"/>
      <c r="O4" s="145"/>
      <c r="P4" s="145"/>
      <c r="Q4" s="145"/>
      <c r="R4" s="146"/>
      <c r="S4" s="38"/>
      <c r="T4" s="62">
        <v>1</v>
      </c>
      <c r="U4" s="39" t="s">
        <v>130</v>
      </c>
      <c r="V4" s="62">
        <v>1</v>
      </c>
      <c r="W4" s="39" t="s">
        <v>131</v>
      </c>
      <c r="X4" s="40"/>
      <c r="Y4" s="144"/>
      <c r="Z4" s="145"/>
      <c r="AA4" s="145"/>
      <c r="AB4" s="145"/>
      <c r="AC4" s="145"/>
      <c r="AD4" s="145"/>
      <c r="AE4" s="146"/>
      <c r="AF4" s="38"/>
      <c r="AG4" s="62">
        <v>1</v>
      </c>
      <c r="AH4" s="39" t="s">
        <v>319</v>
      </c>
      <c r="AI4" s="69">
        <v>0.25</v>
      </c>
      <c r="AJ4" s="39" t="s">
        <v>326</v>
      </c>
      <c r="AK4" s="40"/>
    </row>
    <row r="5" spans="1:38" x14ac:dyDescent="0.2">
      <c r="A5" s="37"/>
      <c r="B5" s="41" t="s">
        <v>75</v>
      </c>
      <c r="C5" s="42" t="s">
        <v>17</v>
      </c>
      <c r="D5" s="43" t="s">
        <v>0</v>
      </c>
      <c r="E5" s="42" t="s">
        <v>16</v>
      </c>
      <c r="F5" s="43" t="s">
        <v>15</v>
      </c>
      <c r="G5" s="43" t="s">
        <v>54</v>
      </c>
      <c r="H5" s="43" t="s">
        <v>81</v>
      </c>
      <c r="I5" s="43" t="s">
        <v>303</v>
      </c>
      <c r="J5" s="43" t="s">
        <v>73</v>
      </c>
      <c r="K5" s="43" t="s">
        <v>317</v>
      </c>
      <c r="L5" s="43" t="s">
        <v>12</v>
      </c>
      <c r="M5" s="44" t="s">
        <v>14</v>
      </c>
      <c r="N5" s="43" t="s">
        <v>11</v>
      </c>
      <c r="O5" s="43" t="s">
        <v>13</v>
      </c>
      <c r="P5" s="43" t="s">
        <v>11</v>
      </c>
      <c r="Q5" s="43" t="s">
        <v>9</v>
      </c>
      <c r="R5" s="45" t="s">
        <v>70</v>
      </c>
      <c r="S5" s="44" t="s">
        <v>14</v>
      </c>
      <c r="T5" s="43" t="s">
        <v>11</v>
      </c>
      <c r="U5" s="43" t="s">
        <v>13</v>
      </c>
      <c r="V5" s="43" t="s">
        <v>11</v>
      </c>
      <c r="W5" s="43" t="s">
        <v>9</v>
      </c>
      <c r="X5" s="45" t="s">
        <v>70</v>
      </c>
      <c r="Y5" s="44" t="s">
        <v>14</v>
      </c>
      <c r="Z5" s="43" t="s">
        <v>11</v>
      </c>
      <c r="AA5" s="43" t="s">
        <v>13</v>
      </c>
      <c r="AB5" s="43" t="s">
        <v>11</v>
      </c>
      <c r="AC5" s="43" t="s">
        <v>313</v>
      </c>
      <c r="AD5" s="43" t="s">
        <v>9</v>
      </c>
      <c r="AE5" s="45" t="s">
        <v>70</v>
      </c>
      <c r="AF5" s="44" t="s">
        <v>14</v>
      </c>
      <c r="AG5" s="43" t="s">
        <v>11</v>
      </c>
      <c r="AH5" s="43" t="s">
        <v>13</v>
      </c>
      <c r="AI5" s="43" t="s">
        <v>11</v>
      </c>
      <c r="AJ5" s="43" t="s">
        <v>9</v>
      </c>
      <c r="AK5" s="45" t="s">
        <v>70</v>
      </c>
      <c r="AL5" s="35"/>
    </row>
    <row r="6" spans="1:38" customFormat="1" x14ac:dyDescent="0.2">
      <c r="A6" s="37"/>
      <c r="B6" s="13">
        <v>1</v>
      </c>
      <c r="C6" s="2" t="s">
        <v>315</v>
      </c>
      <c r="D6" s="28">
        <v>44774</v>
      </c>
      <c r="E6" s="2" t="s">
        <v>36</v>
      </c>
      <c r="F6" s="23" t="s">
        <v>27</v>
      </c>
      <c r="G6" s="23" t="s">
        <v>53</v>
      </c>
      <c r="H6" s="23">
        <v>1000</v>
      </c>
      <c r="I6" s="23" t="s">
        <v>76</v>
      </c>
      <c r="J6" s="23" t="s">
        <v>74</v>
      </c>
      <c r="K6" s="63" t="s">
        <v>318</v>
      </c>
      <c r="L6" s="12" t="s">
        <v>60</v>
      </c>
      <c r="M6" s="4">
        <v>9.0399999999999991</v>
      </c>
      <c r="N6" s="10">
        <v>1.2474999999999998</v>
      </c>
      <c r="O6" s="11">
        <v>2.72</v>
      </c>
      <c r="P6" s="10">
        <v>0.70857142857142863</v>
      </c>
      <c r="Q6" s="19">
        <f t="shared" ref="Q6:Q113" si="0">ROUND(IF(OR($L6="1st",$L6="WON"),($M6*$N6)+($O6*$P6),IF(OR($L6="2nd",$L6="3rd"),IF($O6="NTD",0,($O6*$P6))))-($N6+$P6),1)</f>
        <v>-2</v>
      </c>
      <c r="R6" s="21">
        <f>Q6</f>
        <v>-2</v>
      </c>
      <c r="S6" s="4">
        <f t="shared" ref="S6:S54" si="1">M6</f>
        <v>9.0399999999999991</v>
      </c>
      <c r="T6" s="10">
        <f t="shared" ref="T6:T74" si="2">IF(S6&gt;0,T$4,0)</f>
        <v>1</v>
      </c>
      <c r="U6" s="11">
        <f t="shared" ref="U6:U54" si="3">O6</f>
        <v>2.72</v>
      </c>
      <c r="V6" s="10">
        <f t="shared" ref="V6:V74" si="4">IF(U6&gt;0,V$4,0)</f>
        <v>1</v>
      </c>
      <c r="W6" s="19">
        <f t="shared" ref="W6:W260" si="5">ROUND(IF(OR($L6="1st",$L6="WON"),($S6*$T6)+($U6*$V6),IF(OR($L6="2nd",$L6="3rd"),IF($U6="NTD",0,($U6*$V6))))-($T6+$V6),2)</f>
        <v>-2</v>
      </c>
      <c r="X6" s="21">
        <f>W6</f>
        <v>-2</v>
      </c>
      <c r="Y6" s="4">
        <f>S6</f>
        <v>9.0399999999999991</v>
      </c>
      <c r="Z6" s="10">
        <v>0.44259668508287298</v>
      </c>
      <c r="AA6" s="11">
        <f t="shared" ref="AA6:AA7" si="6">U6</f>
        <v>2.72</v>
      </c>
      <c r="AB6" s="10">
        <v>0</v>
      </c>
      <c r="AC6" s="19">
        <f t="shared" ref="AC6:AC259" si="7">ROUND(IF(OR($L6="1st",$L6="WON"),($Y6*$Z6)+($AA6*$AB6),IF(OR($L6="2nd",$L6="3rd"),IF($AA6="NTD",0,($AA6*$AB6)))),2)</f>
        <v>0</v>
      </c>
      <c r="AD6" s="19">
        <f t="shared" ref="AD6:AD259" si="8">ROUND(IF(OR($L6="1st",$L6="WON"),($Y6*$Z6)+($AA6*$AB6),IF(OR($L6="2nd",$L6="3rd"),IF($AA6="NTD",0,($AA6*$AB6))))-($Z6+$AB6),2)</f>
        <v>-0.44</v>
      </c>
      <c r="AE6" s="21">
        <f>AD6</f>
        <v>-0.44</v>
      </c>
      <c r="AF6" s="4">
        <f>M6</f>
        <v>9.0399999999999991</v>
      </c>
      <c r="AG6" s="10">
        <f>IF(K6=$AH$3,$AG$3,IF(K6=$AH$4,$AG$4,IF(K6=$AJ$3,$AI$3,IF(K6=$AJ$4,$AI$4,0))))</f>
        <v>0.5</v>
      </c>
      <c r="AH6" s="11">
        <f>O6</f>
        <v>2.72</v>
      </c>
      <c r="AI6" s="10">
        <v>0</v>
      </c>
      <c r="AJ6" s="19">
        <f>ROUND(IF(OR($L6="1st",$L6="WON"),($AF6*$AG6)+($AH6*$AI6),IF(OR($L6="2nd",$L6="3rd"),IF($AH6="NTD",0,($AH6*$AI6))))-($AG6+$AI6),2)</f>
        <v>-0.5</v>
      </c>
      <c r="AK6" s="21">
        <f>AJ6</f>
        <v>-0.5</v>
      </c>
      <c r="AL6" s="36"/>
    </row>
    <row r="7" spans="1:38" customFormat="1" x14ac:dyDescent="0.2">
      <c r="A7" s="37"/>
      <c r="B7" s="13">
        <f t="shared" ref="B7:B64" si="9">B6+1</f>
        <v>2</v>
      </c>
      <c r="C7" s="2" t="s">
        <v>316</v>
      </c>
      <c r="D7" s="28">
        <v>44774</v>
      </c>
      <c r="E7" s="2" t="s">
        <v>36</v>
      </c>
      <c r="F7" s="23" t="s">
        <v>27</v>
      </c>
      <c r="G7" s="23" t="s">
        <v>53</v>
      </c>
      <c r="H7" s="23">
        <v>1000</v>
      </c>
      <c r="I7" s="23" t="s">
        <v>76</v>
      </c>
      <c r="J7" s="23" t="s">
        <v>74</v>
      </c>
      <c r="K7" s="63" t="s">
        <v>319</v>
      </c>
      <c r="L7" s="12" t="s">
        <v>2</v>
      </c>
      <c r="M7" s="4">
        <v>3.02</v>
      </c>
      <c r="N7" s="10">
        <v>4.941136363636363</v>
      </c>
      <c r="O7" s="11">
        <v>1.44</v>
      </c>
      <c r="P7" s="10">
        <v>0</v>
      </c>
      <c r="Q7" s="19">
        <f t="shared" si="0"/>
        <v>10</v>
      </c>
      <c r="R7" s="21">
        <f t="shared" ref="R7:R64" si="10">Q7+R6</f>
        <v>8</v>
      </c>
      <c r="S7" s="4">
        <f t="shared" si="1"/>
        <v>3.02</v>
      </c>
      <c r="T7" s="10">
        <f t="shared" si="2"/>
        <v>1</v>
      </c>
      <c r="U7" s="11">
        <f t="shared" si="3"/>
        <v>1.44</v>
      </c>
      <c r="V7" s="10">
        <f t="shared" si="4"/>
        <v>1</v>
      </c>
      <c r="W7" s="19">
        <f t="shared" si="5"/>
        <v>2.46</v>
      </c>
      <c r="X7" s="21">
        <f t="shared" ref="X7:X64" si="11">W7+X6</f>
        <v>0.45999999999999996</v>
      </c>
      <c r="Y7" s="4">
        <f t="shared" ref="Y7" si="12">S7</f>
        <v>3.02</v>
      </c>
      <c r="Z7" s="10">
        <v>1.3234042553191487</v>
      </c>
      <c r="AA7" s="11">
        <f t="shared" si="6"/>
        <v>1.44</v>
      </c>
      <c r="AB7" s="10">
        <v>0</v>
      </c>
      <c r="AC7" s="19">
        <f t="shared" si="7"/>
        <v>4</v>
      </c>
      <c r="AD7" s="19">
        <f t="shared" si="8"/>
        <v>2.67</v>
      </c>
      <c r="AE7" s="21">
        <f t="shared" ref="AE7:AE83" si="13">AD7+AE6</f>
        <v>2.23</v>
      </c>
      <c r="AF7" s="4">
        <f t="shared" ref="AF7:AF86" si="14">M7</f>
        <v>3.02</v>
      </c>
      <c r="AG7" s="10">
        <f t="shared" ref="AG7:AG86" si="15">IF(K7=$AH$3,$AG$3,IF(K7=$AH$4,$AG$4,IF(K7=$AJ$3,$AI$3,IF(K7=$AJ$4,$AI$4,0))))</f>
        <v>1</v>
      </c>
      <c r="AH7" s="11">
        <f t="shared" ref="AH7:AH86" si="16">O7</f>
        <v>1.44</v>
      </c>
      <c r="AI7" s="10">
        <v>0</v>
      </c>
      <c r="AJ7" s="19">
        <f t="shared" ref="AJ7:AJ86" si="17">ROUND(IF(OR($L7="1st",$L7="WON"),($AF7*$AG7)+($AH7*$AI7),IF(OR($L7="2nd",$L7="3rd"),IF($AH7="NTD",0,($AH7*$AI7))))-($AG7+$AI7),2)</f>
        <v>2.02</v>
      </c>
      <c r="AK7" s="21">
        <f t="shared" ref="AK7:AK77" si="18">AJ7+AK6</f>
        <v>1.52</v>
      </c>
      <c r="AL7" s="36"/>
    </row>
    <row r="8" spans="1:38" customFormat="1" x14ac:dyDescent="0.2">
      <c r="A8" s="37"/>
      <c r="B8" s="13">
        <f t="shared" si="9"/>
        <v>3</v>
      </c>
      <c r="C8" s="2" t="s">
        <v>92</v>
      </c>
      <c r="D8" s="28">
        <v>44774</v>
      </c>
      <c r="E8" s="2" t="s">
        <v>36</v>
      </c>
      <c r="F8" s="23" t="s">
        <v>33</v>
      </c>
      <c r="G8" s="23" t="s">
        <v>56</v>
      </c>
      <c r="H8" s="23">
        <v>1000</v>
      </c>
      <c r="I8" s="23" t="s">
        <v>76</v>
      </c>
      <c r="J8" s="23" t="s">
        <v>74</v>
      </c>
      <c r="K8" s="63" t="s">
        <v>320</v>
      </c>
      <c r="L8" s="12" t="s">
        <v>2</v>
      </c>
      <c r="M8" s="4">
        <v>3.65</v>
      </c>
      <c r="N8" s="10">
        <v>3.7819047619047619</v>
      </c>
      <c r="O8" s="11">
        <v>1.63</v>
      </c>
      <c r="P8" s="10">
        <v>0</v>
      </c>
      <c r="Q8" s="19">
        <f t="shared" si="0"/>
        <v>10</v>
      </c>
      <c r="R8" s="21">
        <f t="shared" si="10"/>
        <v>18</v>
      </c>
      <c r="S8" s="4">
        <f t="shared" si="1"/>
        <v>3.65</v>
      </c>
      <c r="T8" s="10">
        <f t="shared" si="2"/>
        <v>1</v>
      </c>
      <c r="U8" s="11">
        <f t="shared" si="3"/>
        <v>1.63</v>
      </c>
      <c r="V8" s="10">
        <f t="shared" si="4"/>
        <v>1</v>
      </c>
      <c r="W8" s="19">
        <f t="shared" si="5"/>
        <v>3.28</v>
      </c>
      <c r="X8" s="21">
        <f t="shared" si="11"/>
        <v>3.7399999999999998</v>
      </c>
      <c r="Y8" s="4">
        <f>S8</f>
        <v>3.65</v>
      </c>
      <c r="Z8" s="10">
        <v>1.0963013698630137</v>
      </c>
      <c r="AA8" s="11">
        <f>U8</f>
        <v>1.63</v>
      </c>
      <c r="AB8" s="10">
        <v>0</v>
      </c>
      <c r="AC8" s="19">
        <f t="shared" si="7"/>
        <v>4</v>
      </c>
      <c r="AD8" s="19">
        <f t="shared" si="8"/>
        <v>2.91</v>
      </c>
      <c r="AE8" s="21">
        <f t="shared" si="13"/>
        <v>5.1400000000000006</v>
      </c>
      <c r="AF8" s="4">
        <f t="shared" si="14"/>
        <v>3.65</v>
      </c>
      <c r="AG8" s="10">
        <f t="shared" si="15"/>
        <v>2</v>
      </c>
      <c r="AH8" s="11">
        <f t="shared" si="16"/>
        <v>1.63</v>
      </c>
      <c r="AI8" s="10">
        <v>0</v>
      </c>
      <c r="AJ8" s="19">
        <f t="shared" si="17"/>
        <v>5.3</v>
      </c>
      <c r="AK8" s="21">
        <f t="shared" si="18"/>
        <v>6.82</v>
      </c>
      <c r="AL8" s="36"/>
    </row>
    <row r="9" spans="1:38" customFormat="1" x14ac:dyDescent="0.2">
      <c r="A9" s="37"/>
      <c r="B9" s="13">
        <f t="shared" si="9"/>
        <v>4</v>
      </c>
      <c r="C9" s="2" t="s">
        <v>322</v>
      </c>
      <c r="D9" s="28">
        <v>44776</v>
      </c>
      <c r="E9" s="2" t="s">
        <v>42</v>
      </c>
      <c r="F9" s="23" t="s">
        <v>29</v>
      </c>
      <c r="G9" s="23" t="s">
        <v>53</v>
      </c>
      <c r="H9" s="23">
        <v>1118</v>
      </c>
      <c r="I9" s="23" t="s">
        <v>78</v>
      </c>
      <c r="J9" s="23" t="s">
        <v>74</v>
      </c>
      <c r="K9" s="63" t="s">
        <v>318</v>
      </c>
      <c r="L9" s="12" t="s">
        <v>46</v>
      </c>
      <c r="M9" s="4">
        <v>13</v>
      </c>
      <c r="N9" s="10">
        <v>0.83499999999999996</v>
      </c>
      <c r="O9" s="11">
        <v>2.4</v>
      </c>
      <c r="P9" s="10">
        <v>0.56999999999999951</v>
      </c>
      <c r="Q9" s="19">
        <f t="shared" si="0"/>
        <v>-1.4</v>
      </c>
      <c r="R9" s="21">
        <f t="shared" si="10"/>
        <v>16.600000000000001</v>
      </c>
      <c r="S9" s="4">
        <f t="shared" si="1"/>
        <v>13</v>
      </c>
      <c r="T9" s="10">
        <f t="shared" si="2"/>
        <v>1</v>
      </c>
      <c r="U9" s="11">
        <f t="shared" si="3"/>
        <v>2.4</v>
      </c>
      <c r="V9" s="10">
        <f t="shared" si="4"/>
        <v>1</v>
      </c>
      <c r="W9" s="19">
        <f t="shared" si="5"/>
        <v>-2</v>
      </c>
      <c r="X9" s="21">
        <f t="shared" si="11"/>
        <v>1.7399999999999998</v>
      </c>
      <c r="Y9" s="4">
        <f t="shared" ref="Y9:Y88" si="19">S9</f>
        <v>13</v>
      </c>
      <c r="Z9" s="10">
        <v>0.30769230769230776</v>
      </c>
      <c r="AA9" s="11">
        <f t="shared" ref="AA9:AA88" si="20">U9</f>
        <v>2.4</v>
      </c>
      <c r="AB9" s="10">
        <v>0</v>
      </c>
      <c r="AC9" s="19">
        <f t="shared" si="7"/>
        <v>0</v>
      </c>
      <c r="AD9" s="19">
        <f t="shared" si="8"/>
        <v>-0.31</v>
      </c>
      <c r="AE9" s="21">
        <f t="shared" si="13"/>
        <v>4.830000000000001</v>
      </c>
      <c r="AF9" s="4">
        <f t="shared" si="14"/>
        <v>13</v>
      </c>
      <c r="AG9" s="10">
        <f t="shared" si="15"/>
        <v>0.5</v>
      </c>
      <c r="AH9" s="11">
        <f t="shared" si="16"/>
        <v>2.4</v>
      </c>
      <c r="AI9" s="10">
        <v>0</v>
      </c>
      <c r="AJ9" s="19">
        <f t="shared" si="17"/>
        <v>-0.5</v>
      </c>
      <c r="AK9" s="21">
        <f t="shared" si="18"/>
        <v>6.32</v>
      </c>
      <c r="AL9" s="36"/>
    </row>
    <row r="10" spans="1:38" customFormat="1" x14ac:dyDescent="0.2">
      <c r="A10" s="37"/>
      <c r="B10" s="13">
        <f t="shared" si="9"/>
        <v>5</v>
      </c>
      <c r="C10" s="2" t="s">
        <v>323</v>
      </c>
      <c r="D10" s="28">
        <v>44776</v>
      </c>
      <c r="E10" s="2" t="s">
        <v>42</v>
      </c>
      <c r="F10" s="23" t="s">
        <v>29</v>
      </c>
      <c r="G10" s="23" t="s">
        <v>53</v>
      </c>
      <c r="H10" s="23">
        <v>1118</v>
      </c>
      <c r="I10" s="23" t="s">
        <v>78</v>
      </c>
      <c r="J10" s="23" t="s">
        <v>74</v>
      </c>
      <c r="K10" s="63" t="s">
        <v>319</v>
      </c>
      <c r="L10" s="12" t="s">
        <v>2</v>
      </c>
      <c r="M10" s="4">
        <v>1.99</v>
      </c>
      <c r="N10" s="10">
        <v>10.121003584229392</v>
      </c>
      <c r="O10" s="11">
        <v>1.24</v>
      </c>
      <c r="P10" s="10">
        <v>0</v>
      </c>
      <c r="Q10" s="19">
        <f t="shared" si="0"/>
        <v>10</v>
      </c>
      <c r="R10" s="21">
        <f t="shared" si="10"/>
        <v>26.6</v>
      </c>
      <c r="S10" s="4">
        <f t="shared" si="1"/>
        <v>1.99</v>
      </c>
      <c r="T10" s="10">
        <f t="shared" si="2"/>
        <v>1</v>
      </c>
      <c r="U10" s="11">
        <f t="shared" si="3"/>
        <v>1.24</v>
      </c>
      <c r="V10" s="10">
        <f t="shared" si="4"/>
        <v>1</v>
      </c>
      <c r="W10" s="19">
        <f t="shared" si="5"/>
        <v>1.23</v>
      </c>
      <c r="X10" s="21">
        <f t="shared" si="11"/>
        <v>2.9699999999999998</v>
      </c>
      <c r="Y10" s="4">
        <f t="shared" si="19"/>
        <v>1.99</v>
      </c>
      <c r="Z10" s="10">
        <v>2.0081630238495549</v>
      </c>
      <c r="AA10" s="11">
        <f t="shared" si="20"/>
        <v>1.24</v>
      </c>
      <c r="AB10" s="10">
        <v>0</v>
      </c>
      <c r="AC10" s="19">
        <f t="shared" si="7"/>
        <v>4</v>
      </c>
      <c r="AD10" s="19">
        <f t="shared" si="8"/>
        <v>1.99</v>
      </c>
      <c r="AE10" s="21">
        <f t="shared" si="13"/>
        <v>6.8200000000000012</v>
      </c>
      <c r="AF10" s="4">
        <f t="shared" si="14"/>
        <v>1.99</v>
      </c>
      <c r="AG10" s="10">
        <f t="shared" si="15"/>
        <v>1</v>
      </c>
      <c r="AH10" s="11">
        <f t="shared" si="16"/>
        <v>1.24</v>
      </c>
      <c r="AI10" s="10">
        <v>0</v>
      </c>
      <c r="AJ10" s="19">
        <f t="shared" si="17"/>
        <v>0.99</v>
      </c>
      <c r="AK10" s="21">
        <f t="shared" si="18"/>
        <v>7.3100000000000005</v>
      </c>
      <c r="AL10" s="36"/>
    </row>
    <row r="11" spans="1:38" customFormat="1" x14ac:dyDescent="0.2">
      <c r="A11" s="37"/>
      <c r="B11" s="13">
        <f t="shared" si="9"/>
        <v>6</v>
      </c>
      <c r="C11" s="2" t="s">
        <v>321</v>
      </c>
      <c r="D11" s="28">
        <v>44776</v>
      </c>
      <c r="E11" s="2" t="s">
        <v>42</v>
      </c>
      <c r="F11" s="23" t="s">
        <v>29</v>
      </c>
      <c r="G11" s="23" t="s">
        <v>53</v>
      </c>
      <c r="H11" s="23">
        <v>1118</v>
      </c>
      <c r="I11" s="23" t="s">
        <v>78</v>
      </c>
      <c r="J11" s="23" t="s">
        <v>74</v>
      </c>
      <c r="K11" s="63" t="s">
        <v>319</v>
      </c>
      <c r="L11" s="12" t="s">
        <v>1</v>
      </c>
      <c r="M11" s="4">
        <v>18.239999999999998</v>
      </c>
      <c r="N11" s="10">
        <v>0.58071078431372569</v>
      </c>
      <c r="O11" s="11">
        <v>3.06</v>
      </c>
      <c r="P11" s="10">
        <v>0.27</v>
      </c>
      <c r="Q11" s="19">
        <f t="shared" ref="Q11:Q12" si="21">ROUND(IF(OR($L11="1st",$L11="WON"),($M11*$N11)+($O11*$P11),IF(OR($L11="2nd",$L11="3rd"),IF($O11="NTD",0,($O11*$P11))))-($N11+$P11),1)</f>
        <v>0</v>
      </c>
      <c r="R11" s="21">
        <f t="shared" si="10"/>
        <v>26.6</v>
      </c>
      <c r="S11" s="4">
        <f t="shared" si="1"/>
        <v>18.239999999999998</v>
      </c>
      <c r="T11" s="10">
        <f t="shared" si="2"/>
        <v>1</v>
      </c>
      <c r="U11" s="11">
        <f t="shared" si="3"/>
        <v>3.06</v>
      </c>
      <c r="V11" s="10">
        <f t="shared" si="4"/>
        <v>1</v>
      </c>
      <c r="W11" s="19">
        <f t="shared" si="5"/>
        <v>1.06</v>
      </c>
      <c r="X11" s="21">
        <f t="shared" si="11"/>
        <v>4.0299999999999994</v>
      </c>
      <c r="Y11" s="4">
        <f t="shared" si="19"/>
        <v>18.239999999999998</v>
      </c>
      <c r="Z11" s="10">
        <v>0.21929237732516424</v>
      </c>
      <c r="AA11" s="11">
        <f t="shared" si="20"/>
        <v>3.06</v>
      </c>
      <c r="AB11" s="10">
        <v>0</v>
      </c>
      <c r="AC11" s="19">
        <f t="shared" si="7"/>
        <v>0</v>
      </c>
      <c r="AD11" s="19">
        <f t="shared" si="8"/>
        <v>-0.22</v>
      </c>
      <c r="AE11" s="21">
        <f t="shared" si="13"/>
        <v>6.6000000000000014</v>
      </c>
      <c r="AF11" s="4">
        <f>M11</f>
        <v>18.239999999999998</v>
      </c>
      <c r="AG11" s="10">
        <f>IF(K11=$AH$3,$AG$3,IF(K11=$AH$4,$AG$4,IF(K11=$AJ$3,$AI$3,IF(K11=$AJ$4,$AI$4,0))))</f>
        <v>1</v>
      </c>
      <c r="AH11" s="11">
        <f>O11</f>
        <v>3.06</v>
      </c>
      <c r="AI11" s="10">
        <v>0</v>
      </c>
      <c r="AJ11" s="19">
        <f>ROUND(IF(OR($L11="1st",$L11="WON"),($AF11*$AG11)+($AH11*$AI11),IF(OR($L11="2nd",$L11="3rd"),IF($AH11="NTD",0,($AH11*$AI11))))-($AG11+$AI11),2)</f>
        <v>-1</v>
      </c>
      <c r="AK11" s="21">
        <f t="shared" si="18"/>
        <v>6.3100000000000005</v>
      </c>
      <c r="AL11" s="36"/>
    </row>
    <row r="12" spans="1:38" customFormat="1" x14ac:dyDescent="0.2">
      <c r="A12" s="37"/>
      <c r="B12" s="13">
        <f t="shared" si="9"/>
        <v>7</v>
      </c>
      <c r="C12" s="2" t="s">
        <v>300</v>
      </c>
      <c r="D12" s="28">
        <v>44776</v>
      </c>
      <c r="E12" s="2" t="s">
        <v>124</v>
      </c>
      <c r="F12" s="23" t="s">
        <v>29</v>
      </c>
      <c r="G12" s="23" t="s">
        <v>53</v>
      </c>
      <c r="H12" s="23">
        <v>1100</v>
      </c>
      <c r="I12" s="23" t="s">
        <v>80</v>
      </c>
      <c r="J12" s="23" t="s">
        <v>87</v>
      </c>
      <c r="K12" s="63" t="s">
        <v>319</v>
      </c>
      <c r="L12" s="12" t="s">
        <v>60</v>
      </c>
      <c r="M12" s="4">
        <v>4.1500000000000004</v>
      </c>
      <c r="N12" s="10">
        <v>3.18</v>
      </c>
      <c r="O12" s="11">
        <v>1.81</v>
      </c>
      <c r="P12" s="10">
        <v>3.9476923076923089</v>
      </c>
      <c r="Q12" s="19">
        <f t="shared" si="21"/>
        <v>-7.1</v>
      </c>
      <c r="R12" s="21">
        <f t="shared" si="10"/>
        <v>19.5</v>
      </c>
      <c r="S12" s="4">
        <f t="shared" si="1"/>
        <v>4.1500000000000004</v>
      </c>
      <c r="T12" s="10">
        <f t="shared" si="2"/>
        <v>1</v>
      </c>
      <c r="U12" s="11">
        <f t="shared" si="3"/>
        <v>1.81</v>
      </c>
      <c r="V12" s="10">
        <f t="shared" si="4"/>
        <v>1</v>
      </c>
      <c r="W12" s="19">
        <f t="shared" si="5"/>
        <v>-2</v>
      </c>
      <c r="X12" s="21">
        <f t="shared" si="11"/>
        <v>2.0299999999999994</v>
      </c>
      <c r="Y12" s="4">
        <f t="shared" si="19"/>
        <v>4.1500000000000004</v>
      </c>
      <c r="Z12" s="10">
        <v>1.2687301587301585</v>
      </c>
      <c r="AA12" s="11">
        <f t="shared" si="20"/>
        <v>1.81</v>
      </c>
      <c r="AB12" s="10">
        <v>0</v>
      </c>
      <c r="AC12" s="19">
        <f t="shared" si="7"/>
        <v>0</v>
      </c>
      <c r="AD12" s="19">
        <f t="shared" si="8"/>
        <v>-1.27</v>
      </c>
      <c r="AE12" s="21">
        <f t="shared" si="13"/>
        <v>5.3300000000000018</v>
      </c>
      <c r="AF12" s="4">
        <f t="shared" ref="AF12" si="22">M12</f>
        <v>4.1500000000000004</v>
      </c>
      <c r="AG12" s="10">
        <f t="shared" ref="AG12" si="23">IF(K12=$AH$3,$AG$3,IF(K12=$AH$4,$AG$4,IF(K12=$AJ$3,$AI$3,IF(K12=$AJ$4,$AI$4,0))))</f>
        <v>1</v>
      </c>
      <c r="AH12" s="11">
        <f t="shared" ref="AH12" si="24">O12</f>
        <v>1.81</v>
      </c>
      <c r="AI12" s="10">
        <v>0</v>
      </c>
      <c r="AJ12" s="19">
        <f t="shared" ref="AJ12" si="25">ROUND(IF(OR($L12="1st",$L12="WON"),($AF12*$AG12)+($AH12*$AI12),IF(OR($L12="2nd",$L12="3rd"),IF($AH12="NTD",0,($AH12*$AI12))))-($AG12+$AI12),2)</f>
        <v>-1</v>
      </c>
      <c r="AK12" s="21">
        <f t="shared" si="18"/>
        <v>5.3100000000000005</v>
      </c>
      <c r="AL12" s="36"/>
    </row>
    <row r="13" spans="1:38" customFormat="1" x14ac:dyDescent="0.2">
      <c r="A13" s="37"/>
      <c r="B13" s="13">
        <f t="shared" si="9"/>
        <v>8</v>
      </c>
      <c r="C13" s="2" t="s">
        <v>307</v>
      </c>
      <c r="D13" s="28">
        <v>44777</v>
      </c>
      <c r="E13" s="2" t="s">
        <v>8</v>
      </c>
      <c r="F13" s="23" t="s">
        <v>18</v>
      </c>
      <c r="G13" s="23" t="s">
        <v>53</v>
      </c>
      <c r="H13" s="23">
        <v>1200</v>
      </c>
      <c r="I13" s="23" t="s">
        <v>80</v>
      </c>
      <c r="J13" s="23" t="s">
        <v>74</v>
      </c>
      <c r="K13" s="63" t="s">
        <v>320</v>
      </c>
      <c r="L13" s="12" t="s">
        <v>2</v>
      </c>
      <c r="M13" s="4">
        <v>1.52</v>
      </c>
      <c r="N13" s="10">
        <v>19.311515151515149</v>
      </c>
      <c r="O13" s="11">
        <v>1.1200000000000001</v>
      </c>
      <c r="P13" s="10">
        <v>0</v>
      </c>
      <c r="Q13" s="19">
        <f t="shared" si="0"/>
        <v>10</v>
      </c>
      <c r="R13" s="21">
        <f t="shared" si="10"/>
        <v>29.5</v>
      </c>
      <c r="S13" s="4">
        <f t="shared" si="1"/>
        <v>1.52</v>
      </c>
      <c r="T13" s="10">
        <f t="shared" si="2"/>
        <v>1</v>
      </c>
      <c r="U13" s="11">
        <f t="shared" si="3"/>
        <v>1.1200000000000001</v>
      </c>
      <c r="V13" s="10">
        <f t="shared" si="4"/>
        <v>1</v>
      </c>
      <c r="W13" s="19">
        <f t="shared" si="5"/>
        <v>0.64</v>
      </c>
      <c r="X13" s="21">
        <f t="shared" si="11"/>
        <v>2.6699999999999995</v>
      </c>
      <c r="Y13" s="4">
        <f t="shared" si="19"/>
        <v>1.52</v>
      </c>
      <c r="Z13" s="10">
        <v>2.6313502764574643</v>
      </c>
      <c r="AA13" s="11">
        <f t="shared" si="20"/>
        <v>1.1200000000000001</v>
      </c>
      <c r="AB13" s="10">
        <v>0</v>
      </c>
      <c r="AC13" s="19">
        <f t="shared" si="7"/>
        <v>4</v>
      </c>
      <c r="AD13" s="19">
        <f t="shared" si="8"/>
        <v>1.37</v>
      </c>
      <c r="AE13" s="21">
        <f t="shared" si="13"/>
        <v>6.700000000000002</v>
      </c>
      <c r="AF13" s="4">
        <f t="shared" si="14"/>
        <v>1.52</v>
      </c>
      <c r="AG13" s="10">
        <f t="shared" si="15"/>
        <v>2</v>
      </c>
      <c r="AH13" s="11">
        <f t="shared" si="16"/>
        <v>1.1200000000000001</v>
      </c>
      <c r="AI13" s="10">
        <v>0</v>
      </c>
      <c r="AJ13" s="19">
        <f t="shared" si="17"/>
        <v>1.04</v>
      </c>
      <c r="AK13" s="21">
        <f t="shared" si="18"/>
        <v>6.3500000000000005</v>
      </c>
      <c r="AL13" s="36"/>
    </row>
    <row r="14" spans="1:38" customFormat="1" x14ac:dyDescent="0.2">
      <c r="A14" s="37"/>
      <c r="B14" s="13">
        <f t="shared" si="9"/>
        <v>9</v>
      </c>
      <c r="C14" s="2" t="s">
        <v>324</v>
      </c>
      <c r="D14" s="28">
        <v>44777</v>
      </c>
      <c r="E14" s="2" t="s">
        <v>8</v>
      </c>
      <c r="F14" s="23" t="s">
        <v>29</v>
      </c>
      <c r="G14" s="23" t="s">
        <v>53</v>
      </c>
      <c r="H14" s="23">
        <v>1200</v>
      </c>
      <c r="I14" s="23" t="s">
        <v>80</v>
      </c>
      <c r="J14" s="23" t="s">
        <v>74</v>
      </c>
      <c r="K14" s="63" t="s">
        <v>318</v>
      </c>
      <c r="L14" s="12" t="s">
        <v>1</v>
      </c>
      <c r="M14" s="4">
        <v>4.67</v>
      </c>
      <c r="N14" s="10">
        <v>2.7171147079521458</v>
      </c>
      <c r="O14" s="11">
        <v>2.2400000000000002</v>
      </c>
      <c r="P14" s="10">
        <v>2.16</v>
      </c>
      <c r="Q14" s="19">
        <f t="shared" si="0"/>
        <v>0</v>
      </c>
      <c r="R14" s="21">
        <f t="shared" si="10"/>
        <v>29.5</v>
      </c>
      <c r="S14" s="4">
        <f t="shared" si="1"/>
        <v>4.67</v>
      </c>
      <c r="T14" s="10">
        <f t="shared" si="2"/>
        <v>1</v>
      </c>
      <c r="U14" s="11">
        <f t="shared" si="3"/>
        <v>2.2400000000000002</v>
      </c>
      <c r="V14" s="10">
        <f t="shared" si="4"/>
        <v>1</v>
      </c>
      <c r="W14" s="19">
        <f t="shared" si="5"/>
        <v>0.24</v>
      </c>
      <c r="X14" s="21">
        <f t="shared" si="11"/>
        <v>2.9099999999999993</v>
      </c>
      <c r="Y14" s="4">
        <f t="shared" si="19"/>
        <v>4.67</v>
      </c>
      <c r="Z14" s="10">
        <v>0.85654002713704203</v>
      </c>
      <c r="AA14" s="11">
        <f t="shared" si="20"/>
        <v>2.2400000000000002</v>
      </c>
      <c r="AB14" s="10">
        <v>0</v>
      </c>
      <c r="AC14" s="19">
        <f t="shared" si="7"/>
        <v>0</v>
      </c>
      <c r="AD14" s="19">
        <f t="shared" si="8"/>
        <v>-0.86</v>
      </c>
      <c r="AE14" s="21">
        <f t="shared" si="13"/>
        <v>5.8400000000000016</v>
      </c>
      <c r="AF14" s="4">
        <f t="shared" si="14"/>
        <v>4.67</v>
      </c>
      <c r="AG14" s="10">
        <f t="shared" si="15"/>
        <v>0.5</v>
      </c>
      <c r="AH14" s="11">
        <f t="shared" si="16"/>
        <v>2.2400000000000002</v>
      </c>
      <c r="AI14" s="10">
        <v>0</v>
      </c>
      <c r="AJ14" s="19">
        <f t="shared" si="17"/>
        <v>-0.5</v>
      </c>
      <c r="AK14" s="21">
        <f t="shared" si="18"/>
        <v>5.8500000000000005</v>
      </c>
      <c r="AL14" s="36"/>
    </row>
    <row r="15" spans="1:38" customFormat="1" x14ac:dyDescent="0.2">
      <c r="A15" s="37"/>
      <c r="B15" s="13">
        <f t="shared" si="9"/>
        <v>10</v>
      </c>
      <c r="C15" s="2" t="s">
        <v>325</v>
      </c>
      <c r="D15" s="28">
        <v>44777</v>
      </c>
      <c r="E15" s="2" t="s">
        <v>8</v>
      </c>
      <c r="F15" s="23" t="s">
        <v>6</v>
      </c>
      <c r="G15" s="23" t="s">
        <v>55</v>
      </c>
      <c r="H15" s="23">
        <v>1600</v>
      </c>
      <c r="I15" s="23" t="s">
        <v>80</v>
      </c>
      <c r="J15" s="23" t="s">
        <v>74</v>
      </c>
      <c r="K15" s="63" t="s">
        <v>326</v>
      </c>
      <c r="L15" s="12" t="s">
        <v>93</v>
      </c>
      <c r="M15" s="4">
        <v>38</v>
      </c>
      <c r="N15" s="10">
        <v>0.26945945945945948</v>
      </c>
      <c r="O15" s="11">
        <v>9.1999999999999993</v>
      </c>
      <c r="P15" s="10">
        <v>3.0000000000000006E-2</v>
      </c>
      <c r="Q15" s="19">
        <f t="shared" si="0"/>
        <v>-0.3</v>
      </c>
      <c r="R15" s="21">
        <f t="shared" si="10"/>
        <v>29.2</v>
      </c>
      <c r="S15" s="4">
        <f t="shared" si="1"/>
        <v>38</v>
      </c>
      <c r="T15" s="10">
        <f t="shared" si="2"/>
        <v>1</v>
      </c>
      <c r="U15" s="11">
        <f t="shared" si="3"/>
        <v>9.1999999999999993</v>
      </c>
      <c r="V15" s="10">
        <f t="shared" si="4"/>
        <v>1</v>
      </c>
      <c r="W15" s="19">
        <f t="shared" si="5"/>
        <v>-2</v>
      </c>
      <c r="X15" s="21">
        <f t="shared" si="11"/>
        <v>0.90999999999999925</v>
      </c>
      <c r="Y15" s="4">
        <f t="shared" si="19"/>
        <v>38</v>
      </c>
      <c r="Z15" s="10">
        <v>0.10526315789473684</v>
      </c>
      <c r="AA15" s="11">
        <f t="shared" si="20"/>
        <v>9.1999999999999993</v>
      </c>
      <c r="AB15" s="10">
        <v>0</v>
      </c>
      <c r="AC15" s="19">
        <f t="shared" si="7"/>
        <v>0</v>
      </c>
      <c r="AD15" s="19">
        <f t="shared" si="8"/>
        <v>-0.11</v>
      </c>
      <c r="AE15" s="21">
        <f t="shared" si="13"/>
        <v>5.7300000000000013</v>
      </c>
      <c r="AF15" s="4">
        <f t="shared" si="14"/>
        <v>38</v>
      </c>
      <c r="AG15" s="10">
        <f t="shared" si="15"/>
        <v>0.25</v>
      </c>
      <c r="AH15" s="11">
        <f t="shared" si="16"/>
        <v>9.1999999999999993</v>
      </c>
      <c r="AI15" s="10">
        <v>0</v>
      </c>
      <c r="AJ15" s="19">
        <f t="shared" si="17"/>
        <v>-0.25</v>
      </c>
      <c r="AK15" s="21">
        <f t="shared" si="18"/>
        <v>5.6000000000000005</v>
      </c>
      <c r="AL15" s="36"/>
    </row>
    <row r="16" spans="1:38" customFormat="1" x14ac:dyDescent="0.2">
      <c r="A16" s="37"/>
      <c r="B16" s="13">
        <f t="shared" si="9"/>
        <v>11</v>
      </c>
      <c r="C16" s="2" t="s">
        <v>219</v>
      </c>
      <c r="D16" s="28">
        <v>44778</v>
      </c>
      <c r="E16" s="2" t="s">
        <v>25</v>
      </c>
      <c r="F16" s="23" t="s">
        <v>18</v>
      </c>
      <c r="G16" s="23" t="s">
        <v>53</v>
      </c>
      <c r="H16" s="23">
        <v>1100</v>
      </c>
      <c r="I16" s="23" t="s">
        <v>76</v>
      </c>
      <c r="J16" s="23" t="s">
        <v>74</v>
      </c>
      <c r="K16" s="63" t="s">
        <v>320</v>
      </c>
      <c r="L16" s="12" t="s">
        <v>2</v>
      </c>
      <c r="M16" s="4">
        <v>1.21</v>
      </c>
      <c r="N16" s="10">
        <v>47.855221496005804</v>
      </c>
      <c r="O16" s="11">
        <v>1.1000000000000001</v>
      </c>
      <c r="P16" s="10">
        <v>0</v>
      </c>
      <c r="Q16" s="19">
        <f t="shared" si="0"/>
        <v>10</v>
      </c>
      <c r="R16" s="21">
        <f t="shared" si="10"/>
        <v>39.200000000000003</v>
      </c>
      <c r="S16" s="4">
        <f t="shared" si="1"/>
        <v>1.21</v>
      </c>
      <c r="T16" s="10">
        <f t="shared" si="2"/>
        <v>1</v>
      </c>
      <c r="U16" s="11">
        <f t="shared" si="3"/>
        <v>1.1000000000000001</v>
      </c>
      <c r="V16" s="10">
        <f t="shared" si="4"/>
        <v>1</v>
      </c>
      <c r="W16" s="19">
        <f t="shared" si="5"/>
        <v>0.31</v>
      </c>
      <c r="X16" s="21">
        <f t="shared" si="11"/>
        <v>1.2199999999999993</v>
      </c>
      <c r="Y16" s="4">
        <f t="shared" si="19"/>
        <v>1.21</v>
      </c>
      <c r="Z16" s="10">
        <v>3.3089637305699484</v>
      </c>
      <c r="AA16" s="11">
        <f t="shared" si="20"/>
        <v>1.1000000000000001</v>
      </c>
      <c r="AB16" s="10">
        <v>0</v>
      </c>
      <c r="AC16" s="19">
        <f t="shared" si="7"/>
        <v>4</v>
      </c>
      <c r="AD16" s="19">
        <f t="shared" si="8"/>
        <v>0.69</v>
      </c>
      <c r="AE16" s="21">
        <f t="shared" si="13"/>
        <v>6.4200000000000017</v>
      </c>
      <c r="AF16" s="4">
        <f t="shared" si="14"/>
        <v>1.21</v>
      </c>
      <c r="AG16" s="10">
        <f t="shared" si="15"/>
        <v>2</v>
      </c>
      <c r="AH16" s="11">
        <f t="shared" si="16"/>
        <v>1.1000000000000001</v>
      </c>
      <c r="AI16" s="10">
        <v>0</v>
      </c>
      <c r="AJ16" s="19">
        <f t="shared" si="17"/>
        <v>0.42</v>
      </c>
      <c r="AK16" s="21">
        <f t="shared" si="18"/>
        <v>6.0200000000000005</v>
      </c>
      <c r="AL16" s="36"/>
    </row>
    <row r="17" spans="1:38" customFormat="1" x14ac:dyDescent="0.2">
      <c r="A17" s="37"/>
      <c r="B17" s="13">
        <f t="shared" si="9"/>
        <v>12</v>
      </c>
      <c r="C17" s="46" t="s">
        <v>327</v>
      </c>
      <c r="D17" s="28">
        <v>44779</v>
      </c>
      <c r="E17" s="2" t="s">
        <v>7</v>
      </c>
      <c r="F17" s="23" t="s">
        <v>18</v>
      </c>
      <c r="G17" s="23" t="s">
        <v>53</v>
      </c>
      <c r="H17" s="23">
        <v>1000</v>
      </c>
      <c r="I17" s="23" t="s">
        <v>80</v>
      </c>
      <c r="J17" s="23" t="s">
        <v>74</v>
      </c>
      <c r="K17" s="63" t="s">
        <v>319</v>
      </c>
      <c r="L17" s="12" t="s">
        <v>2</v>
      </c>
      <c r="M17" s="4">
        <v>6.24</v>
      </c>
      <c r="N17" s="10">
        <v>1.91</v>
      </c>
      <c r="O17" s="11">
        <v>2.2400000000000002</v>
      </c>
      <c r="P17" s="10">
        <v>1.5199999999999996</v>
      </c>
      <c r="Q17" s="19">
        <f t="shared" si="0"/>
        <v>11.9</v>
      </c>
      <c r="R17" s="21">
        <f t="shared" si="10"/>
        <v>51.1</v>
      </c>
      <c r="S17" s="4">
        <f t="shared" si="1"/>
        <v>6.24</v>
      </c>
      <c r="T17" s="10">
        <f t="shared" si="2"/>
        <v>1</v>
      </c>
      <c r="U17" s="11">
        <f t="shared" si="3"/>
        <v>2.2400000000000002</v>
      </c>
      <c r="V17" s="10">
        <f t="shared" si="4"/>
        <v>1</v>
      </c>
      <c r="W17" s="19">
        <f t="shared" si="5"/>
        <v>6.48</v>
      </c>
      <c r="X17" s="21">
        <f t="shared" si="11"/>
        <v>7.6999999999999993</v>
      </c>
      <c r="Y17" s="4">
        <f t="shared" si="19"/>
        <v>6.24</v>
      </c>
      <c r="Z17" s="10">
        <v>0.64067603025158226</v>
      </c>
      <c r="AA17" s="11">
        <f t="shared" si="20"/>
        <v>2.2400000000000002</v>
      </c>
      <c r="AB17" s="10">
        <v>0</v>
      </c>
      <c r="AC17" s="19">
        <f t="shared" si="7"/>
        <v>4</v>
      </c>
      <c r="AD17" s="19">
        <f t="shared" si="8"/>
        <v>3.36</v>
      </c>
      <c r="AE17" s="21">
        <f t="shared" si="13"/>
        <v>9.7800000000000011</v>
      </c>
      <c r="AF17" s="4">
        <f t="shared" si="14"/>
        <v>6.24</v>
      </c>
      <c r="AG17" s="10">
        <f t="shared" si="15"/>
        <v>1</v>
      </c>
      <c r="AH17" s="11">
        <f t="shared" si="16"/>
        <v>2.2400000000000002</v>
      </c>
      <c r="AI17" s="10">
        <v>0</v>
      </c>
      <c r="AJ17" s="19">
        <f t="shared" si="17"/>
        <v>5.24</v>
      </c>
      <c r="AK17" s="21">
        <f t="shared" si="18"/>
        <v>11.260000000000002</v>
      </c>
      <c r="AL17" s="36"/>
    </row>
    <row r="18" spans="1:38" customFormat="1" x14ac:dyDescent="0.2">
      <c r="A18" s="37"/>
      <c r="B18" s="13">
        <f t="shared" si="9"/>
        <v>13</v>
      </c>
      <c r="C18" s="46" t="s">
        <v>328</v>
      </c>
      <c r="D18" s="28">
        <v>44779</v>
      </c>
      <c r="E18" s="2" t="s">
        <v>7</v>
      </c>
      <c r="F18" s="23" t="s">
        <v>18</v>
      </c>
      <c r="G18" s="23" t="s">
        <v>53</v>
      </c>
      <c r="H18" s="23">
        <v>1000</v>
      </c>
      <c r="I18" s="23" t="s">
        <v>80</v>
      </c>
      <c r="J18" s="23" t="s">
        <v>74</v>
      </c>
      <c r="K18" s="63" t="s">
        <v>319</v>
      </c>
      <c r="L18" s="12" t="s">
        <v>51</v>
      </c>
      <c r="M18" s="4">
        <v>3.23</v>
      </c>
      <c r="N18" s="10">
        <v>4.4869172932330823</v>
      </c>
      <c r="O18" s="11">
        <v>1.6</v>
      </c>
      <c r="P18" s="10">
        <v>0</v>
      </c>
      <c r="Q18" s="19">
        <f t="shared" si="0"/>
        <v>-4.5</v>
      </c>
      <c r="R18" s="21">
        <f t="shared" si="10"/>
        <v>46.6</v>
      </c>
      <c r="S18" s="4">
        <f t="shared" si="1"/>
        <v>3.23</v>
      </c>
      <c r="T18" s="10">
        <f t="shared" si="2"/>
        <v>1</v>
      </c>
      <c r="U18" s="11">
        <f t="shared" si="3"/>
        <v>1.6</v>
      </c>
      <c r="V18" s="10">
        <f t="shared" si="4"/>
        <v>1</v>
      </c>
      <c r="W18" s="19">
        <f t="shared" si="5"/>
        <v>-2</v>
      </c>
      <c r="X18" s="21">
        <f t="shared" si="11"/>
        <v>5.6999999999999993</v>
      </c>
      <c r="Y18" s="4">
        <f t="shared" si="19"/>
        <v>3.23</v>
      </c>
      <c r="Z18" s="10">
        <v>1.2371498107084911</v>
      </c>
      <c r="AA18" s="11">
        <f t="shared" si="20"/>
        <v>1.6</v>
      </c>
      <c r="AB18" s="10">
        <v>0</v>
      </c>
      <c r="AC18" s="19">
        <f t="shared" si="7"/>
        <v>0</v>
      </c>
      <c r="AD18" s="19">
        <f t="shared" si="8"/>
        <v>-1.24</v>
      </c>
      <c r="AE18" s="21">
        <f t="shared" si="13"/>
        <v>8.5400000000000009</v>
      </c>
      <c r="AF18" s="4">
        <f t="shared" si="14"/>
        <v>3.23</v>
      </c>
      <c r="AG18" s="10">
        <f t="shared" si="15"/>
        <v>1</v>
      </c>
      <c r="AH18" s="11">
        <f t="shared" si="16"/>
        <v>1.6</v>
      </c>
      <c r="AI18" s="10">
        <v>0</v>
      </c>
      <c r="AJ18" s="19">
        <f t="shared" si="17"/>
        <v>-1</v>
      </c>
      <c r="AK18" s="21">
        <f t="shared" si="18"/>
        <v>10.260000000000002</v>
      </c>
      <c r="AL18" s="36"/>
    </row>
    <row r="19" spans="1:38" customFormat="1" x14ac:dyDescent="0.2">
      <c r="A19" s="37"/>
      <c r="B19" s="13">
        <f t="shared" si="9"/>
        <v>14</v>
      </c>
      <c r="C19" s="46" t="s">
        <v>331</v>
      </c>
      <c r="D19" s="28">
        <v>44779</v>
      </c>
      <c r="E19" s="2" t="s">
        <v>7</v>
      </c>
      <c r="F19" s="23" t="s">
        <v>29</v>
      </c>
      <c r="G19" s="23" t="s">
        <v>53</v>
      </c>
      <c r="H19" s="23">
        <v>1100</v>
      </c>
      <c r="I19" s="23" t="s">
        <v>80</v>
      </c>
      <c r="J19" s="23" t="s">
        <v>74</v>
      </c>
      <c r="K19" s="63" t="s">
        <v>319</v>
      </c>
      <c r="L19" s="12" t="s">
        <v>46</v>
      </c>
      <c r="M19" s="4">
        <v>4.57</v>
      </c>
      <c r="N19" s="10">
        <v>2.7998850574712644</v>
      </c>
      <c r="O19" s="11">
        <v>2.14</v>
      </c>
      <c r="P19" s="10">
        <v>2.48</v>
      </c>
      <c r="Q19" s="19">
        <f t="shared" si="0"/>
        <v>-5.3</v>
      </c>
      <c r="R19" s="21">
        <f t="shared" si="10"/>
        <v>41.300000000000004</v>
      </c>
      <c r="S19" s="4">
        <f t="shared" si="1"/>
        <v>4.57</v>
      </c>
      <c r="T19" s="10">
        <f t="shared" si="2"/>
        <v>1</v>
      </c>
      <c r="U19" s="11">
        <f t="shared" si="3"/>
        <v>2.14</v>
      </c>
      <c r="V19" s="10">
        <f t="shared" si="4"/>
        <v>1</v>
      </c>
      <c r="W19" s="19">
        <f t="shared" si="5"/>
        <v>-2</v>
      </c>
      <c r="X19" s="21">
        <f t="shared" si="11"/>
        <v>3.6999999999999993</v>
      </c>
      <c r="Y19" s="4">
        <f t="shared" si="19"/>
        <v>4.57</v>
      </c>
      <c r="Z19" s="10">
        <v>0.87486370772085054</v>
      </c>
      <c r="AA19" s="11">
        <f t="shared" si="20"/>
        <v>2.14</v>
      </c>
      <c r="AB19" s="10">
        <v>0</v>
      </c>
      <c r="AC19" s="19">
        <f t="shared" si="7"/>
        <v>0</v>
      </c>
      <c r="AD19" s="19">
        <f t="shared" si="8"/>
        <v>-0.87</v>
      </c>
      <c r="AE19" s="21">
        <f t="shared" si="13"/>
        <v>7.6700000000000008</v>
      </c>
      <c r="AF19" s="4">
        <f t="shared" si="14"/>
        <v>4.57</v>
      </c>
      <c r="AG19" s="10">
        <f t="shared" si="15"/>
        <v>1</v>
      </c>
      <c r="AH19" s="11">
        <f t="shared" si="16"/>
        <v>2.14</v>
      </c>
      <c r="AI19" s="10">
        <v>0</v>
      </c>
      <c r="AJ19" s="19">
        <f t="shared" si="17"/>
        <v>-1</v>
      </c>
      <c r="AK19" s="21">
        <f t="shared" si="18"/>
        <v>9.2600000000000016</v>
      </c>
      <c r="AL19" s="36"/>
    </row>
    <row r="20" spans="1:38" customFormat="1" x14ac:dyDescent="0.2">
      <c r="A20" s="37"/>
      <c r="B20" s="13">
        <f t="shared" si="9"/>
        <v>15</v>
      </c>
      <c r="C20" s="46" t="s">
        <v>329</v>
      </c>
      <c r="D20" s="28">
        <v>44779</v>
      </c>
      <c r="E20" s="2" t="s">
        <v>7</v>
      </c>
      <c r="F20" s="23" t="s">
        <v>29</v>
      </c>
      <c r="G20" s="23" t="s">
        <v>53</v>
      </c>
      <c r="H20" s="23">
        <v>1100</v>
      </c>
      <c r="I20" s="23" t="s">
        <v>80</v>
      </c>
      <c r="J20" s="23" t="s">
        <v>74</v>
      </c>
      <c r="K20" s="63" t="s">
        <v>318</v>
      </c>
      <c r="L20" s="12" t="s">
        <v>1</v>
      </c>
      <c r="M20" s="4">
        <v>6.2</v>
      </c>
      <c r="N20" s="10">
        <v>1.93</v>
      </c>
      <c r="O20" s="11">
        <v>2.4</v>
      </c>
      <c r="P20" s="10">
        <v>1.3890909090909087</v>
      </c>
      <c r="Q20" s="19">
        <f t="shared" si="0"/>
        <v>0</v>
      </c>
      <c r="R20" s="21">
        <f t="shared" si="10"/>
        <v>41.300000000000004</v>
      </c>
      <c r="S20" s="4">
        <f t="shared" si="1"/>
        <v>6.2</v>
      </c>
      <c r="T20" s="10">
        <f t="shared" si="2"/>
        <v>1</v>
      </c>
      <c r="U20" s="11">
        <f t="shared" si="3"/>
        <v>2.4</v>
      </c>
      <c r="V20" s="10">
        <f t="shared" si="4"/>
        <v>1</v>
      </c>
      <c r="W20" s="19">
        <f t="shared" si="5"/>
        <v>0.4</v>
      </c>
      <c r="X20" s="21">
        <f t="shared" si="11"/>
        <v>4.0999999999999996</v>
      </c>
      <c r="Y20" s="4">
        <f t="shared" si="19"/>
        <v>6.2</v>
      </c>
      <c r="Z20" s="10">
        <v>0.64548387096774196</v>
      </c>
      <c r="AA20" s="11">
        <f t="shared" si="20"/>
        <v>2.4</v>
      </c>
      <c r="AB20" s="10">
        <v>0</v>
      </c>
      <c r="AC20" s="19">
        <f t="shared" si="7"/>
        <v>0</v>
      </c>
      <c r="AD20" s="19">
        <f t="shared" si="8"/>
        <v>-0.65</v>
      </c>
      <c r="AE20" s="21">
        <f t="shared" si="13"/>
        <v>7.0200000000000005</v>
      </c>
      <c r="AF20" s="4">
        <f t="shared" si="14"/>
        <v>6.2</v>
      </c>
      <c r="AG20" s="10">
        <f t="shared" si="15"/>
        <v>0.5</v>
      </c>
      <c r="AH20" s="11">
        <f t="shared" si="16"/>
        <v>2.4</v>
      </c>
      <c r="AI20" s="10">
        <v>0</v>
      </c>
      <c r="AJ20" s="19">
        <f t="shared" si="17"/>
        <v>-0.5</v>
      </c>
      <c r="AK20" s="21">
        <f t="shared" si="18"/>
        <v>8.7600000000000016</v>
      </c>
      <c r="AL20" s="36"/>
    </row>
    <row r="21" spans="1:38" customFormat="1" x14ac:dyDescent="0.2">
      <c r="A21" s="37"/>
      <c r="B21" s="13">
        <f t="shared" si="9"/>
        <v>16</v>
      </c>
      <c r="C21" s="46" t="s">
        <v>104</v>
      </c>
      <c r="D21" s="28">
        <v>44779</v>
      </c>
      <c r="E21" s="2" t="s">
        <v>24</v>
      </c>
      <c r="F21" s="23" t="s">
        <v>3</v>
      </c>
      <c r="G21" s="23" t="s">
        <v>57</v>
      </c>
      <c r="H21" s="23">
        <v>1100</v>
      </c>
      <c r="I21" s="23" t="s">
        <v>78</v>
      </c>
      <c r="J21" s="23" t="s">
        <v>74</v>
      </c>
      <c r="K21" s="63" t="s">
        <v>319</v>
      </c>
      <c r="L21" s="12" t="s">
        <v>2</v>
      </c>
      <c r="M21" s="4">
        <v>4</v>
      </c>
      <c r="N21" s="10">
        <v>3.3200000000000003</v>
      </c>
      <c r="O21" s="11">
        <v>1.89</v>
      </c>
      <c r="P21" s="10">
        <v>3.737142857142858</v>
      </c>
      <c r="Q21" s="19">
        <f t="shared" si="0"/>
        <v>13.3</v>
      </c>
      <c r="R21" s="21">
        <f t="shared" si="10"/>
        <v>54.600000000000009</v>
      </c>
      <c r="S21" s="4">
        <f t="shared" si="1"/>
        <v>4</v>
      </c>
      <c r="T21" s="10">
        <f t="shared" si="2"/>
        <v>1</v>
      </c>
      <c r="U21" s="11">
        <f t="shared" si="3"/>
        <v>1.89</v>
      </c>
      <c r="V21" s="10">
        <f t="shared" si="4"/>
        <v>1</v>
      </c>
      <c r="W21" s="19">
        <f t="shared" si="5"/>
        <v>3.89</v>
      </c>
      <c r="X21" s="21">
        <f t="shared" si="11"/>
        <v>7.99</v>
      </c>
      <c r="Y21" s="4">
        <f t="shared" si="19"/>
        <v>4</v>
      </c>
      <c r="Z21" s="10">
        <v>1</v>
      </c>
      <c r="AA21" s="11">
        <f t="shared" si="20"/>
        <v>1.89</v>
      </c>
      <c r="AB21" s="10">
        <v>0</v>
      </c>
      <c r="AC21" s="19">
        <f t="shared" si="7"/>
        <v>4</v>
      </c>
      <c r="AD21" s="19">
        <f t="shared" si="8"/>
        <v>3</v>
      </c>
      <c r="AE21" s="21">
        <f t="shared" si="13"/>
        <v>10.02</v>
      </c>
      <c r="AF21" s="4">
        <f t="shared" si="14"/>
        <v>4</v>
      </c>
      <c r="AG21" s="10">
        <f t="shared" si="15"/>
        <v>1</v>
      </c>
      <c r="AH21" s="11">
        <f t="shared" si="16"/>
        <v>1.89</v>
      </c>
      <c r="AI21" s="10">
        <v>0</v>
      </c>
      <c r="AJ21" s="19">
        <f t="shared" si="17"/>
        <v>3</v>
      </c>
      <c r="AK21" s="21">
        <f t="shared" si="18"/>
        <v>11.760000000000002</v>
      </c>
      <c r="AL21" s="36"/>
    </row>
    <row r="22" spans="1:38" customFormat="1" x14ac:dyDescent="0.2">
      <c r="A22" s="37"/>
      <c r="B22" s="13">
        <f t="shared" si="9"/>
        <v>17</v>
      </c>
      <c r="C22" s="2" t="s">
        <v>330</v>
      </c>
      <c r="D22" s="28">
        <v>44779</v>
      </c>
      <c r="E22" s="2" t="s">
        <v>149</v>
      </c>
      <c r="F22" s="23" t="s">
        <v>3</v>
      </c>
      <c r="G22" s="23" t="s">
        <v>53</v>
      </c>
      <c r="H22" s="23">
        <v>900</v>
      </c>
      <c r="I22" s="23" t="s">
        <v>78</v>
      </c>
      <c r="J22" s="23" t="s">
        <v>87</v>
      </c>
      <c r="K22" s="63" t="s">
        <v>326</v>
      </c>
      <c r="L22" s="12" t="s">
        <v>2</v>
      </c>
      <c r="M22" s="4">
        <v>3.77</v>
      </c>
      <c r="N22" s="10">
        <v>3.6268148148148143</v>
      </c>
      <c r="O22" s="11">
        <v>1.9</v>
      </c>
      <c r="P22" s="10">
        <v>4.0056140350877198</v>
      </c>
      <c r="Q22" s="19">
        <f t="shared" si="0"/>
        <v>13.7</v>
      </c>
      <c r="R22" s="21">
        <f t="shared" si="10"/>
        <v>68.300000000000011</v>
      </c>
      <c r="S22" s="4">
        <f t="shared" si="1"/>
        <v>3.77</v>
      </c>
      <c r="T22" s="10">
        <f t="shared" si="2"/>
        <v>1</v>
      </c>
      <c r="U22" s="11">
        <f t="shared" si="3"/>
        <v>1.9</v>
      </c>
      <c r="V22" s="10">
        <f t="shared" si="4"/>
        <v>1</v>
      </c>
      <c r="W22" s="19">
        <f t="shared" si="5"/>
        <v>3.67</v>
      </c>
      <c r="X22" s="21">
        <f t="shared" si="11"/>
        <v>11.66</v>
      </c>
      <c r="Y22" s="4">
        <f t="shared" si="19"/>
        <v>3.77</v>
      </c>
      <c r="Z22" s="10">
        <v>1.0610034881957433</v>
      </c>
      <c r="AA22" s="11">
        <f t="shared" si="20"/>
        <v>1.9</v>
      </c>
      <c r="AB22" s="10">
        <v>0</v>
      </c>
      <c r="AC22" s="19">
        <f t="shared" si="7"/>
        <v>4</v>
      </c>
      <c r="AD22" s="19">
        <f t="shared" si="8"/>
        <v>2.94</v>
      </c>
      <c r="AE22" s="21">
        <f t="shared" si="13"/>
        <v>12.959999999999999</v>
      </c>
      <c r="AF22" s="4">
        <f t="shared" si="14"/>
        <v>3.77</v>
      </c>
      <c r="AG22" s="10">
        <f t="shared" si="15"/>
        <v>0.25</v>
      </c>
      <c r="AH22" s="11">
        <f t="shared" si="16"/>
        <v>1.9</v>
      </c>
      <c r="AI22" s="10">
        <v>0</v>
      </c>
      <c r="AJ22" s="19">
        <f t="shared" si="17"/>
        <v>0.69</v>
      </c>
      <c r="AK22" s="21">
        <f t="shared" si="18"/>
        <v>12.450000000000001</v>
      </c>
      <c r="AL22" s="36"/>
    </row>
    <row r="23" spans="1:38" customFormat="1" x14ac:dyDescent="0.2">
      <c r="A23" s="37"/>
      <c r="B23" s="13">
        <f t="shared" si="9"/>
        <v>18</v>
      </c>
      <c r="C23" s="2" t="s">
        <v>334</v>
      </c>
      <c r="D23" s="28">
        <v>44782</v>
      </c>
      <c r="E23" s="2" t="s">
        <v>25</v>
      </c>
      <c r="F23" s="23" t="s">
        <v>3</v>
      </c>
      <c r="G23" s="23" t="s">
        <v>53</v>
      </c>
      <c r="H23" s="23">
        <v>1000</v>
      </c>
      <c r="I23" s="23" t="s">
        <v>76</v>
      </c>
      <c r="J23" s="23" t="s">
        <v>74</v>
      </c>
      <c r="K23" s="63" t="s">
        <v>318</v>
      </c>
      <c r="L23" s="12" t="s">
        <v>5</v>
      </c>
      <c r="M23" s="4">
        <v>4.2</v>
      </c>
      <c r="N23" s="10">
        <v>3.1123076923076924</v>
      </c>
      <c r="O23" s="11">
        <v>1.72</v>
      </c>
      <c r="P23" s="10">
        <v>0</v>
      </c>
      <c r="Q23" s="19">
        <f t="shared" si="0"/>
        <v>-3.1</v>
      </c>
      <c r="R23" s="21">
        <f t="shared" si="10"/>
        <v>65.200000000000017</v>
      </c>
      <c r="S23" s="4">
        <f t="shared" si="1"/>
        <v>4.2</v>
      </c>
      <c r="T23" s="10">
        <f t="shared" si="2"/>
        <v>1</v>
      </c>
      <c r="U23" s="11">
        <f t="shared" si="3"/>
        <v>1.72</v>
      </c>
      <c r="V23" s="10">
        <f t="shared" si="4"/>
        <v>1</v>
      </c>
      <c r="W23" s="19">
        <f t="shared" si="5"/>
        <v>-0.28000000000000003</v>
      </c>
      <c r="X23" s="21">
        <f t="shared" si="11"/>
        <v>11.38</v>
      </c>
      <c r="Y23" s="4">
        <f t="shared" si="19"/>
        <v>4.2</v>
      </c>
      <c r="Z23" s="10">
        <v>0.95285714285714285</v>
      </c>
      <c r="AA23" s="11">
        <f t="shared" si="20"/>
        <v>1.72</v>
      </c>
      <c r="AB23" s="10">
        <v>0</v>
      </c>
      <c r="AC23" s="19">
        <f t="shared" si="7"/>
        <v>0</v>
      </c>
      <c r="AD23" s="19">
        <f t="shared" si="8"/>
        <v>-0.95</v>
      </c>
      <c r="AE23" s="21">
        <f t="shared" si="13"/>
        <v>12.01</v>
      </c>
      <c r="AF23" s="4">
        <f t="shared" si="14"/>
        <v>4.2</v>
      </c>
      <c r="AG23" s="10">
        <f t="shared" si="15"/>
        <v>0.5</v>
      </c>
      <c r="AH23" s="11">
        <f t="shared" si="16"/>
        <v>1.72</v>
      </c>
      <c r="AI23" s="10">
        <v>0</v>
      </c>
      <c r="AJ23" s="19">
        <f t="shared" si="17"/>
        <v>-0.5</v>
      </c>
      <c r="AK23" s="21">
        <f t="shared" si="18"/>
        <v>11.950000000000001</v>
      </c>
      <c r="AL23" s="36"/>
    </row>
    <row r="24" spans="1:38" customFormat="1" x14ac:dyDescent="0.2">
      <c r="A24" s="37"/>
      <c r="B24" s="13">
        <f t="shared" si="9"/>
        <v>19</v>
      </c>
      <c r="C24" s="2" t="s">
        <v>150</v>
      </c>
      <c r="D24" s="28">
        <v>44782</v>
      </c>
      <c r="E24" s="2" t="s">
        <v>120</v>
      </c>
      <c r="F24" s="23" t="s">
        <v>29</v>
      </c>
      <c r="G24" s="23" t="s">
        <v>53</v>
      </c>
      <c r="H24" s="23">
        <v>1300</v>
      </c>
      <c r="I24" s="23" t="s">
        <v>78</v>
      </c>
      <c r="J24" s="23" t="s">
        <v>87</v>
      </c>
      <c r="K24" s="63" t="s">
        <v>319</v>
      </c>
      <c r="L24" s="12" t="s">
        <v>5</v>
      </c>
      <c r="M24" s="4">
        <v>1.6</v>
      </c>
      <c r="N24" s="10">
        <v>16.749473684210525</v>
      </c>
      <c r="O24" s="11">
        <v>1.1000000000000001</v>
      </c>
      <c r="P24" s="10">
        <v>0</v>
      </c>
      <c r="Q24" s="19">
        <f t="shared" si="0"/>
        <v>-16.7</v>
      </c>
      <c r="R24" s="21">
        <f t="shared" si="10"/>
        <v>48.500000000000014</v>
      </c>
      <c r="S24" s="4">
        <f t="shared" si="1"/>
        <v>1.6</v>
      </c>
      <c r="T24" s="10">
        <f t="shared" si="2"/>
        <v>1</v>
      </c>
      <c r="U24" s="11">
        <f t="shared" si="3"/>
        <v>1.1000000000000001</v>
      </c>
      <c r="V24" s="10">
        <f t="shared" si="4"/>
        <v>1</v>
      </c>
      <c r="W24" s="19">
        <f t="shared" si="5"/>
        <v>-0.9</v>
      </c>
      <c r="X24" s="21">
        <f t="shared" si="11"/>
        <v>10.48</v>
      </c>
      <c r="Y24" s="4">
        <f t="shared" si="19"/>
        <v>1.6</v>
      </c>
      <c r="Z24" s="10">
        <v>2.4974999999999996</v>
      </c>
      <c r="AA24" s="11">
        <f t="shared" si="20"/>
        <v>1.1000000000000001</v>
      </c>
      <c r="AB24" s="10">
        <v>0</v>
      </c>
      <c r="AC24" s="19">
        <f t="shared" si="7"/>
        <v>0</v>
      </c>
      <c r="AD24" s="19">
        <f t="shared" si="8"/>
        <v>-2.5</v>
      </c>
      <c r="AE24" s="21">
        <f t="shared" si="13"/>
        <v>9.51</v>
      </c>
      <c r="AF24" s="4">
        <f t="shared" si="14"/>
        <v>1.6</v>
      </c>
      <c r="AG24" s="10">
        <f t="shared" si="15"/>
        <v>1</v>
      </c>
      <c r="AH24" s="11">
        <f t="shared" si="16"/>
        <v>1.1000000000000001</v>
      </c>
      <c r="AI24" s="10">
        <v>0</v>
      </c>
      <c r="AJ24" s="19">
        <f t="shared" si="17"/>
        <v>-1</v>
      </c>
      <c r="AK24" s="21">
        <f t="shared" si="18"/>
        <v>10.950000000000001</v>
      </c>
      <c r="AL24" s="36"/>
    </row>
    <row r="25" spans="1:38" customFormat="1" x14ac:dyDescent="0.2">
      <c r="A25" s="37"/>
      <c r="B25" s="13">
        <f t="shared" si="9"/>
        <v>20</v>
      </c>
      <c r="C25" s="2" t="s">
        <v>333</v>
      </c>
      <c r="D25" s="28">
        <v>44782</v>
      </c>
      <c r="E25" s="2" t="s">
        <v>120</v>
      </c>
      <c r="F25" s="23" t="s">
        <v>3</v>
      </c>
      <c r="G25" s="23" t="s">
        <v>53</v>
      </c>
      <c r="H25" s="23">
        <v>1100</v>
      </c>
      <c r="I25" s="23" t="s">
        <v>78</v>
      </c>
      <c r="J25" s="23" t="s">
        <v>87</v>
      </c>
      <c r="K25" s="63" t="s">
        <v>318</v>
      </c>
      <c r="L25" s="12" t="s">
        <v>46</v>
      </c>
      <c r="M25" s="4">
        <v>4.8600000000000003</v>
      </c>
      <c r="N25" s="10">
        <v>2.5812903225806449</v>
      </c>
      <c r="O25" s="11">
        <v>1.63</v>
      </c>
      <c r="P25" s="10">
        <v>0</v>
      </c>
      <c r="Q25" s="19">
        <f t="shared" si="0"/>
        <v>-2.6</v>
      </c>
      <c r="R25" s="21">
        <f t="shared" si="10"/>
        <v>45.900000000000013</v>
      </c>
      <c r="S25" s="4">
        <f t="shared" si="1"/>
        <v>4.8600000000000003</v>
      </c>
      <c r="T25" s="10">
        <f t="shared" si="2"/>
        <v>1</v>
      </c>
      <c r="U25" s="11">
        <f t="shared" si="3"/>
        <v>1.63</v>
      </c>
      <c r="V25" s="10">
        <f t="shared" si="4"/>
        <v>1</v>
      </c>
      <c r="W25" s="19">
        <f t="shared" si="5"/>
        <v>-2</v>
      </c>
      <c r="X25" s="21">
        <f t="shared" si="11"/>
        <v>8.48</v>
      </c>
      <c r="Y25" s="4">
        <f t="shared" si="19"/>
        <v>4.8600000000000003</v>
      </c>
      <c r="Z25" s="10">
        <v>0.82340206185567</v>
      </c>
      <c r="AA25" s="11">
        <f t="shared" si="20"/>
        <v>1.63</v>
      </c>
      <c r="AB25" s="10">
        <v>0</v>
      </c>
      <c r="AC25" s="19">
        <f t="shared" si="7"/>
        <v>0</v>
      </c>
      <c r="AD25" s="19">
        <f t="shared" si="8"/>
        <v>-0.82</v>
      </c>
      <c r="AE25" s="21">
        <f t="shared" si="13"/>
        <v>8.69</v>
      </c>
      <c r="AF25" s="4">
        <f t="shared" si="14"/>
        <v>4.8600000000000003</v>
      </c>
      <c r="AG25" s="10">
        <f t="shared" si="15"/>
        <v>0.5</v>
      </c>
      <c r="AH25" s="11">
        <f t="shared" si="16"/>
        <v>1.63</v>
      </c>
      <c r="AI25" s="10">
        <v>0</v>
      </c>
      <c r="AJ25" s="19">
        <f t="shared" si="17"/>
        <v>-0.5</v>
      </c>
      <c r="AK25" s="21">
        <f t="shared" si="18"/>
        <v>10.450000000000001</v>
      </c>
      <c r="AL25" s="36"/>
    </row>
    <row r="26" spans="1:38" customFormat="1" x14ac:dyDescent="0.2">
      <c r="A26" s="37"/>
      <c r="B26" s="13">
        <f t="shared" si="9"/>
        <v>21</v>
      </c>
      <c r="C26" s="2" t="s">
        <v>332</v>
      </c>
      <c r="D26" s="28">
        <v>44784</v>
      </c>
      <c r="E26" s="2" t="s">
        <v>19</v>
      </c>
      <c r="F26" s="23" t="s">
        <v>27</v>
      </c>
      <c r="G26" s="23" t="s">
        <v>53</v>
      </c>
      <c r="H26" s="23">
        <v>1106</v>
      </c>
      <c r="I26" s="23" t="s">
        <v>79</v>
      </c>
      <c r="J26" s="23" t="s">
        <v>74</v>
      </c>
      <c r="K26" s="63" t="s">
        <v>320</v>
      </c>
      <c r="L26" s="12" t="s">
        <v>2</v>
      </c>
      <c r="M26" s="4">
        <v>1.36</v>
      </c>
      <c r="N26" s="10">
        <v>27.777391304347834</v>
      </c>
      <c r="O26" s="11">
        <v>1.1399999999999999</v>
      </c>
      <c r="P26" s="10">
        <v>0</v>
      </c>
      <c r="Q26" s="19">
        <f t="shared" ref="Q26" si="26">ROUND(IF(OR($L26="1st",$L26="WON"),($M26*$N26)+($O26*$P26),IF(OR($L26="2nd",$L26="3rd"),IF($O26="NTD",0,($O26*$P26))))-($N26+$P26),1)</f>
        <v>10</v>
      </c>
      <c r="R26" s="21">
        <f t="shared" si="10"/>
        <v>55.900000000000013</v>
      </c>
      <c r="S26" s="4">
        <f t="shared" si="1"/>
        <v>1.36</v>
      </c>
      <c r="T26" s="10">
        <f t="shared" si="2"/>
        <v>1</v>
      </c>
      <c r="U26" s="11">
        <f t="shared" si="3"/>
        <v>1.1399999999999999</v>
      </c>
      <c r="V26" s="10">
        <f t="shared" si="4"/>
        <v>1</v>
      </c>
      <c r="W26" s="19">
        <f t="shared" si="5"/>
        <v>0.5</v>
      </c>
      <c r="X26" s="21">
        <f t="shared" si="11"/>
        <v>8.98</v>
      </c>
      <c r="Y26" s="4">
        <f t="shared" si="19"/>
        <v>1.36</v>
      </c>
      <c r="Z26" s="10">
        <v>2.9397800338409481</v>
      </c>
      <c r="AA26" s="11">
        <f t="shared" si="20"/>
        <v>1.1399999999999999</v>
      </c>
      <c r="AB26" s="10">
        <v>0</v>
      </c>
      <c r="AC26" s="19">
        <f t="shared" si="7"/>
        <v>4</v>
      </c>
      <c r="AD26" s="19">
        <f t="shared" si="8"/>
        <v>1.06</v>
      </c>
      <c r="AE26" s="21">
        <f t="shared" si="13"/>
        <v>9.75</v>
      </c>
      <c r="AF26" s="4">
        <f t="shared" si="14"/>
        <v>1.36</v>
      </c>
      <c r="AG26" s="10">
        <f t="shared" si="15"/>
        <v>2</v>
      </c>
      <c r="AH26" s="11">
        <f t="shared" si="16"/>
        <v>1.1399999999999999</v>
      </c>
      <c r="AI26" s="10">
        <v>0</v>
      </c>
      <c r="AJ26" s="19">
        <f t="shared" si="17"/>
        <v>0.72</v>
      </c>
      <c r="AK26" s="21">
        <f t="shared" si="18"/>
        <v>11.170000000000002</v>
      </c>
      <c r="AL26" s="36"/>
    </row>
    <row r="27" spans="1:38" customFormat="1" x14ac:dyDescent="0.2">
      <c r="A27" s="37"/>
      <c r="B27" s="13">
        <f t="shared" si="9"/>
        <v>22</v>
      </c>
      <c r="C27" s="2" t="s">
        <v>336</v>
      </c>
      <c r="D27" s="28">
        <v>44785</v>
      </c>
      <c r="E27" s="2" t="s">
        <v>42</v>
      </c>
      <c r="F27" s="23" t="s">
        <v>3</v>
      </c>
      <c r="G27" s="23" t="s">
        <v>53</v>
      </c>
      <c r="H27" s="23">
        <v>1230</v>
      </c>
      <c r="I27" s="23" t="s">
        <v>78</v>
      </c>
      <c r="J27" s="23" t="s">
        <v>74</v>
      </c>
      <c r="K27" s="63" t="s">
        <v>319</v>
      </c>
      <c r="L27" s="12" t="s">
        <v>2</v>
      </c>
      <c r="M27" s="4">
        <v>3.34</v>
      </c>
      <c r="N27" s="10">
        <v>4.2682625482625483</v>
      </c>
      <c r="O27" s="11">
        <v>1.79</v>
      </c>
      <c r="P27" s="10">
        <v>0</v>
      </c>
      <c r="Q27" s="19">
        <f t="shared" si="0"/>
        <v>10</v>
      </c>
      <c r="R27" s="21">
        <f t="shared" si="10"/>
        <v>65.900000000000006</v>
      </c>
      <c r="S27" s="4">
        <f t="shared" si="1"/>
        <v>3.34</v>
      </c>
      <c r="T27" s="10">
        <f t="shared" si="2"/>
        <v>1</v>
      </c>
      <c r="U27" s="11">
        <f t="shared" si="3"/>
        <v>1.79</v>
      </c>
      <c r="V27" s="10">
        <f t="shared" si="4"/>
        <v>1</v>
      </c>
      <c r="W27" s="19">
        <f t="shared" si="5"/>
        <v>3.13</v>
      </c>
      <c r="X27" s="21">
        <f t="shared" si="11"/>
        <v>12.11</v>
      </c>
      <c r="Y27" s="4">
        <f t="shared" si="19"/>
        <v>3.34</v>
      </c>
      <c r="Z27" s="10">
        <v>1.1972363836420321</v>
      </c>
      <c r="AA27" s="11">
        <f t="shared" si="20"/>
        <v>1.79</v>
      </c>
      <c r="AB27" s="10">
        <v>0</v>
      </c>
      <c r="AC27" s="19">
        <f t="shared" si="7"/>
        <v>4</v>
      </c>
      <c r="AD27" s="19">
        <f t="shared" si="8"/>
        <v>2.8</v>
      </c>
      <c r="AE27" s="21">
        <f t="shared" si="13"/>
        <v>12.55</v>
      </c>
      <c r="AF27" s="4">
        <f t="shared" si="14"/>
        <v>3.34</v>
      </c>
      <c r="AG27" s="10">
        <f t="shared" si="15"/>
        <v>1</v>
      </c>
      <c r="AH27" s="11">
        <f t="shared" si="16"/>
        <v>1.79</v>
      </c>
      <c r="AI27" s="10">
        <v>0</v>
      </c>
      <c r="AJ27" s="19">
        <f t="shared" si="17"/>
        <v>2.34</v>
      </c>
      <c r="AK27" s="21">
        <f t="shared" si="18"/>
        <v>13.510000000000002</v>
      </c>
      <c r="AL27" s="36"/>
    </row>
    <row r="28" spans="1:38" customFormat="1" x14ac:dyDescent="0.2">
      <c r="A28" s="37"/>
      <c r="B28" s="13">
        <f t="shared" si="9"/>
        <v>23</v>
      </c>
      <c r="C28" s="2" t="s">
        <v>337</v>
      </c>
      <c r="D28" s="28">
        <v>44786</v>
      </c>
      <c r="E28" s="2" t="s">
        <v>98</v>
      </c>
      <c r="F28" s="23" t="s">
        <v>29</v>
      </c>
      <c r="G28" s="23" t="s">
        <v>53</v>
      </c>
      <c r="H28" s="23">
        <v>1200</v>
      </c>
      <c r="I28" s="23" t="s">
        <v>78</v>
      </c>
      <c r="J28" s="23" t="s">
        <v>87</v>
      </c>
      <c r="K28" s="63" t="s">
        <v>319</v>
      </c>
      <c r="L28" s="12" t="s">
        <v>46</v>
      </c>
      <c r="M28" s="4">
        <v>2.9</v>
      </c>
      <c r="N28" s="10">
        <v>5.2411347517730498</v>
      </c>
      <c r="O28" s="11">
        <v>1.56</v>
      </c>
      <c r="P28" s="10">
        <v>0</v>
      </c>
      <c r="Q28" s="19">
        <f t="shared" si="0"/>
        <v>-5.2</v>
      </c>
      <c r="R28" s="21">
        <f t="shared" si="10"/>
        <v>60.7</v>
      </c>
      <c r="S28" s="4">
        <f t="shared" si="1"/>
        <v>2.9</v>
      </c>
      <c r="T28" s="10">
        <f t="shared" si="2"/>
        <v>1</v>
      </c>
      <c r="U28" s="11">
        <f t="shared" si="3"/>
        <v>1.56</v>
      </c>
      <c r="V28" s="10">
        <f t="shared" si="4"/>
        <v>1</v>
      </c>
      <c r="W28" s="19">
        <f t="shared" si="5"/>
        <v>-2</v>
      </c>
      <c r="X28" s="21">
        <f t="shared" si="11"/>
        <v>10.11</v>
      </c>
      <c r="Y28" s="4">
        <f t="shared" si="19"/>
        <v>2.9</v>
      </c>
      <c r="Z28" s="10">
        <v>1.3789655172413791</v>
      </c>
      <c r="AA28" s="11">
        <f t="shared" si="20"/>
        <v>1.56</v>
      </c>
      <c r="AB28" s="10">
        <v>0</v>
      </c>
      <c r="AC28" s="19">
        <f t="shared" si="7"/>
        <v>0</v>
      </c>
      <c r="AD28" s="19">
        <f t="shared" si="8"/>
        <v>-1.38</v>
      </c>
      <c r="AE28" s="21">
        <f t="shared" si="13"/>
        <v>11.170000000000002</v>
      </c>
      <c r="AF28" s="4">
        <f t="shared" si="14"/>
        <v>2.9</v>
      </c>
      <c r="AG28" s="10">
        <f t="shared" si="15"/>
        <v>1</v>
      </c>
      <c r="AH28" s="11">
        <f t="shared" si="16"/>
        <v>1.56</v>
      </c>
      <c r="AI28" s="10">
        <v>0</v>
      </c>
      <c r="AJ28" s="19">
        <f t="shared" si="17"/>
        <v>-1</v>
      </c>
      <c r="AK28" s="21">
        <f t="shared" si="18"/>
        <v>12.510000000000002</v>
      </c>
      <c r="AL28" s="36"/>
    </row>
    <row r="29" spans="1:38" customFormat="1" x14ac:dyDescent="0.2">
      <c r="A29" s="37"/>
      <c r="B29" s="13">
        <f t="shared" si="9"/>
        <v>24</v>
      </c>
      <c r="C29" s="2" t="s">
        <v>338</v>
      </c>
      <c r="D29" s="28">
        <v>44786</v>
      </c>
      <c r="E29" s="2" t="s">
        <v>98</v>
      </c>
      <c r="F29" s="23" t="s">
        <v>37</v>
      </c>
      <c r="G29" s="23" t="s">
        <v>55</v>
      </c>
      <c r="H29" s="23">
        <v>1000</v>
      </c>
      <c r="I29" s="23" t="s">
        <v>78</v>
      </c>
      <c r="J29" s="23" t="s">
        <v>87</v>
      </c>
      <c r="K29" s="63" t="s">
        <v>319</v>
      </c>
      <c r="L29" s="12" t="s">
        <v>2</v>
      </c>
      <c r="M29" s="4">
        <v>2.1</v>
      </c>
      <c r="N29" s="10">
        <v>9.065201465201465</v>
      </c>
      <c r="O29" s="11">
        <v>1.54</v>
      </c>
      <c r="P29" s="10">
        <v>0</v>
      </c>
      <c r="Q29" s="19">
        <f t="shared" si="0"/>
        <v>10</v>
      </c>
      <c r="R29" s="21">
        <f t="shared" si="10"/>
        <v>70.7</v>
      </c>
      <c r="S29" s="4">
        <f t="shared" si="1"/>
        <v>2.1</v>
      </c>
      <c r="T29" s="10">
        <f t="shared" si="2"/>
        <v>1</v>
      </c>
      <c r="U29" s="11">
        <f t="shared" si="3"/>
        <v>1.54</v>
      </c>
      <c r="V29" s="10">
        <f t="shared" si="4"/>
        <v>1</v>
      </c>
      <c r="W29" s="19">
        <f t="shared" si="5"/>
        <v>1.64</v>
      </c>
      <c r="X29" s="21">
        <f t="shared" si="11"/>
        <v>11.75</v>
      </c>
      <c r="Y29" s="4">
        <f t="shared" si="19"/>
        <v>2.1</v>
      </c>
      <c r="Z29" s="10">
        <v>1.9052380952380954</v>
      </c>
      <c r="AA29" s="11">
        <f t="shared" si="20"/>
        <v>1.54</v>
      </c>
      <c r="AB29" s="10">
        <v>0</v>
      </c>
      <c r="AC29" s="19">
        <f t="shared" si="7"/>
        <v>4</v>
      </c>
      <c r="AD29" s="19">
        <f t="shared" si="8"/>
        <v>2.1</v>
      </c>
      <c r="AE29" s="21">
        <f t="shared" si="13"/>
        <v>13.270000000000001</v>
      </c>
      <c r="AF29" s="4">
        <f t="shared" si="14"/>
        <v>2.1</v>
      </c>
      <c r="AG29" s="10">
        <f t="shared" si="15"/>
        <v>1</v>
      </c>
      <c r="AH29" s="11">
        <f t="shared" si="16"/>
        <v>1.54</v>
      </c>
      <c r="AI29" s="10">
        <v>0</v>
      </c>
      <c r="AJ29" s="19">
        <f t="shared" si="17"/>
        <v>1.1000000000000001</v>
      </c>
      <c r="AK29" s="21">
        <f t="shared" si="18"/>
        <v>13.610000000000001</v>
      </c>
      <c r="AL29" s="36"/>
    </row>
    <row r="30" spans="1:38" customFormat="1" x14ac:dyDescent="0.2">
      <c r="A30" s="37"/>
      <c r="B30" s="13">
        <f t="shared" si="9"/>
        <v>25</v>
      </c>
      <c r="C30" s="2" t="s">
        <v>308</v>
      </c>
      <c r="D30" s="28">
        <v>44786</v>
      </c>
      <c r="E30" s="2" t="s">
        <v>40</v>
      </c>
      <c r="F30" s="23" t="s">
        <v>37</v>
      </c>
      <c r="G30" s="23" t="s">
        <v>90</v>
      </c>
      <c r="H30" s="23">
        <v>1100</v>
      </c>
      <c r="I30" s="23" t="s">
        <v>79</v>
      </c>
      <c r="J30" s="23" t="s">
        <v>74</v>
      </c>
      <c r="K30" s="63" t="s">
        <v>319</v>
      </c>
      <c r="L30" s="12" t="s">
        <v>60</v>
      </c>
      <c r="M30" s="4">
        <v>5.84</v>
      </c>
      <c r="N30" s="10">
        <v>2.0558974358974358</v>
      </c>
      <c r="O30" s="11">
        <v>2.48</v>
      </c>
      <c r="P30" s="10">
        <v>1.3766666666666669</v>
      </c>
      <c r="Q30" s="19">
        <f t="shared" ref="Q30:Q31" si="27">ROUND(IF(OR($L30="1st",$L30="WON"),($M30*$N30)+($O30*$P30),IF(OR($L30="2nd",$L30="3rd"),IF($O30="NTD",0,($O30*$P30))))-($N30+$P30),1)</f>
        <v>-3.4</v>
      </c>
      <c r="R30" s="21">
        <f t="shared" si="10"/>
        <v>67.3</v>
      </c>
      <c r="S30" s="4">
        <f t="shared" si="1"/>
        <v>5.84</v>
      </c>
      <c r="T30" s="10">
        <f t="shared" si="2"/>
        <v>1</v>
      </c>
      <c r="U30" s="11">
        <f t="shared" si="3"/>
        <v>2.48</v>
      </c>
      <c r="V30" s="10">
        <f t="shared" si="4"/>
        <v>1</v>
      </c>
      <c r="W30" s="19">
        <f t="shared" si="5"/>
        <v>-2</v>
      </c>
      <c r="X30" s="21">
        <f t="shared" si="11"/>
        <v>9.75</v>
      </c>
      <c r="Y30" s="4">
        <f t="shared" si="19"/>
        <v>5.84</v>
      </c>
      <c r="Z30" s="10">
        <v>0.68435897435897441</v>
      </c>
      <c r="AA30" s="11">
        <f t="shared" si="20"/>
        <v>2.48</v>
      </c>
      <c r="AB30" s="10">
        <v>0</v>
      </c>
      <c r="AC30" s="19">
        <f t="shared" si="7"/>
        <v>0</v>
      </c>
      <c r="AD30" s="19">
        <f t="shared" si="8"/>
        <v>-0.68</v>
      </c>
      <c r="AE30" s="21">
        <f t="shared" si="13"/>
        <v>12.590000000000002</v>
      </c>
      <c r="AF30" s="4">
        <f t="shared" si="14"/>
        <v>5.84</v>
      </c>
      <c r="AG30" s="10">
        <f t="shared" si="15"/>
        <v>1</v>
      </c>
      <c r="AH30" s="11">
        <f t="shared" si="16"/>
        <v>2.48</v>
      </c>
      <c r="AI30" s="10">
        <v>0</v>
      </c>
      <c r="AJ30" s="19">
        <f t="shared" si="17"/>
        <v>-1</v>
      </c>
      <c r="AK30" s="21">
        <f t="shared" si="18"/>
        <v>12.610000000000001</v>
      </c>
      <c r="AL30" s="36"/>
    </row>
    <row r="31" spans="1:38" customFormat="1" x14ac:dyDescent="0.2">
      <c r="A31" s="37"/>
      <c r="B31" s="13">
        <f t="shared" si="9"/>
        <v>26</v>
      </c>
      <c r="C31" s="2" t="s">
        <v>339</v>
      </c>
      <c r="D31" s="28">
        <v>44786</v>
      </c>
      <c r="E31" s="2" t="s">
        <v>40</v>
      </c>
      <c r="F31" s="23" t="s">
        <v>37</v>
      </c>
      <c r="G31" s="23" t="s">
        <v>90</v>
      </c>
      <c r="H31" s="23">
        <v>1100</v>
      </c>
      <c r="I31" s="23" t="s">
        <v>79</v>
      </c>
      <c r="J31" s="23" t="s">
        <v>74</v>
      </c>
      <c r="K31" s="63" t="s">
        <v>318</v>
      </c>
      <c r="L31" s="12" t="s">
        <v>67</v>
      </c>
      <c r="M31" s="4">
        <v>17.29</v>
      </c>
      <c r="N31" s="10">
        <v>0.61637254901960792</v>
      </c>
      <c r="O31" s="11">
        <v>5.8</v>
      </c>
      <c r="P31" s="10">
        <v>0.12000000000000002</v>
      </c>
      <c r="Q31" s="19">
        <f t="shared" si="27"/>
        <v>-0.7</v>
      </c>
      <c r="R31" s="21">
        <f t="shared" si="10"/>
        <v>66.599999999999994</v>
      </c>
      <c r="S31" s="4">
        <f t="shared" si="1"/>
        <v>17.29</v>
      </c>
      <c r="T31" s="10">
        <f t="shared" si="2"/>
        <v>1</v>
      </c>
      <c r="U31" s="11">
        <f t="shared" si="3"/>
        <v>5.8</v>
      </c>
      <c r="V31" s="10">
        <f t="shared" si="4"/>
        <v>1</v>
      </c>
      <c r="W31" s="19">
        <f t="shared" si="5"/>
        <v>-2</v>
      </c>
      <c r="X31" s="21">
        <f t="shared" si="11"/>
        <v>7.75</v>
      </c>
      <c r="Y31" s="4">
        <f t="shared" si="19"/>
        <v>17.29</v>
      </c>
      <c r="Z31" s="10">
        <v>0.23138728323699426</v>
      </c>
      <c r="AA31" s="11">
        <f t="shared" si="20"/>
        <v>5.8</v>
      </c>
      <c r="AB31" s="10">
        <v>0</v>
      </c>
      <c r="AC31" s="19">
        <f t="shared" si="7"/>
        <v>0</v>
      </c>
      <c r="AD31" s="19">
        <f t="shared" si="8"/>
        <v>-0.23</v>
      </c>
      <c r="AE31" s="21">
        <f t="shared" si="13"/>
        <v>12.360000000000001</v>
      </c>
      <c r="AF31" s="4">
        <f t="shared" si="14"/>
        <v>17.29</v>
      </c>
      <c r="AG31" s="10">
        <f t="shared" si="15"/>
        <v>0.5</v>
      </c>
      <c r="AH31" s="11">
        <f t="shared" si="16"/>
        <v>5.8</v>
      </c>
      <c r="AI31" s="10">
        <v>0</v>
      </c>
      <c r="AJ31" s="19">
        <f t="shared" si="17"/>
        <v>-0.5</v>
      </c>
      <c r="AK31" s="21">
        <f t="shared" si="18"/>
        <v>12.110000000000001</v>
      </c>
      <c r="AL31" s="36"/>
    </row>
    <row r="32" spans="1:38" customFormat="1" x14ac:dyDescent="0.2">
      <c r="A32" s="37"/>
      <c r="B32" s="13">
        <f t="shared" si="9"/>
        <v>27</v>
      </c>
      <c r="C32" s="2" t="s">
        <v>340</v>
      </c>
      <c r="D32" s="28">
        <v>44786</v>
      </c>
      <c r="E32" s="2" t="s">
        <v>40</v>
      </c>
      <c r="F32" s="23" t="s">
        <v>22</v>
      </c>
      <c r="G32" s="23" t="s">
        <v>89</v>
      </c>
      <c r="H32" s="23">
        <v>1400</v>
      </c>
      <c r="I32" s="23" t="s">
        <v>79</v>
      </c>
      <c r="J32" s="23" t="s">
        <v>74</v>
      </c>
      <c r="K32" s="63" t="s">
        <v>318</v>
      </c>
      <c r="L32" s="12" t="s">
        <v>93</v>
      </c>
      <c r="M32" s="4">
        <v>24.6</v>
      </c>
      <c r="N32" s="10">
        <v>0.42489361702127659</v>
      </c>
      <c r="O32" s="11">
        <v>8.09</v>
      </c>
      <c r="P32" s="10">
        <v>6.4999999999999974E-2</v>
      </c>
      <c r="Q32" s="19">
        <f t="shared" si="0"/>
        <v>-0.5</v>
      </c>
      <c r="R32" s="21">
        <f t="shared" si="10"/>
        <v>66.099999999999994</v>
      </c>
      <c r="S32" s="4">
        <f t="shared" si="1"/>
        <v>24.6</v>
      </c>
      <c r="T32" s="10">
        <f t="shared" si="2"/>
        <v>1</v>
      </c>
      <c r="U32" s="11">
        <f t="shared" si="3"/>
        <v>8.09</v>
      </c>
      <c r="V32" s="10">
        <f t="shared" si="4"/>
        <v>1</v>
      </c>
      <c r="W32" s="19">
        <f t="shared" si="5"/>
        <v>-2</v>
      </c>
      <c r="X32" s="21">
        <f t="shared" si="11"/>
        <v>5.75</v>
      </c>
      <c r="Y32" s="4">
        <f t="shared" si="19"/>
        <v>24.6</v>
      </c>
      <c r="Z32" s="10">
        <v>0.16243902439024391</v>
      </c>
      <c r="AA32" s="11">
        <f t="shared" si="20"/>
        <v>8.09</v>
      </c>
      <c r="AB32" s="10">
        <v>0</v>
      </c>
      <c r="AC32" s="19">
        <f t="shared" si="7"/>
        <v>0</v>
      </c>
      <c r="AD32" s="19">
        <f t="shared" si="8"/>
        <v>-0.16</v>
      </c>
      <c r="AE32" s="21">
        <f t="shared" si="13"/>
        <v>12.200000000000001</v>
      </c>
      <c r="AF32" s="4">
        <f t="shared" si="14"/>
        <v>24.6</v>
      </c>
      <c r="AG32" s="10">
        <f t="shared" si="15"/>
        <v>0.5</v>
      </c>
      <c r="AH32" s="11">
        <f t="shared" si="16"/>
        <v>8.09</v>
      </c>
      <c r="AI32" s="10">
        <v>0</v>
      </c>
      <c r="AJ32" s="19">
        <f t="shared" si="17"/>
        <v>-0.5</v>
      </c>
      <c r="AK32" s="21">
        <f t="shared" si="18"/>
        <v>11.610000000000001</v>
      </c>
      <c r="AL32" s="36"/>
    </row>
    <row r="33" spans="1:38" customFormat="1" x14ac:dyDescent="0.2">
      <c r="A33" s="37"/>
      <c r="B33" s="13">
        <f t="shared" si="9"/>
        <v>28</v>
      </c>
      <c r="C33" s="2" t="s">
        <v>248</v>
      </c>
      <c r="D33" s="28">
        <v>44787</v>
      </c>
      <c r="E33" s="2" t="s">
        <v>32</v>
      </c>
      <c r="F33" s="23" t="s">
        <v>3</v>
      </c>
      <c r="G33" s="23" t="s">
        <v>53</v>
      </c>
      <c r="H33" s="23">
        <v>1100</v>
      </c>
      <c r="I33" s="23" t="s">
        <v>80</v>
      </c>
      <c r="J33" s="23" t="s">
        <v>74</v>
      </c>
      <c r="K33" s="63" t="s">
        <v>319</v>
      </c>
      <c r="L33" s="12" t="s">
        <v>2</v>
      </c>
      <c r="M33" s="4">
        <v>2.2400000000000002</v>
      </c>
      <c r="N33" s="10">
        <v>8.0621339950372217</v>
      </c>
      <c r="O33" s="11">
        <v>1.1299999999999999</v>
      </c>
      <c r="P33" s="10">
        <v>0</v>
      </c>
      <c r="Q33" s="19">
        <f t="shared" si="0"/>
        <v>10</v>
      </c>
      <c r="R33" s="21">
        <f t="shared" si="10"/>
        <v>76.099999999999994</v>
      </c>
      <c r="S33" s="4">
        <f t="shared" si="1"/>
        <v>2.2400000000000002</v>
      </c>
      <c r="T33" s="10">
        <f t="shared" si="2"/>
        <v>1</v>
      </c>
      <c r="U33" s="11">
        <f t="shared" si="3"/>
        <v>1.1299999999999999</v>
      </c>
      <c r="V33" s="10">
        <f t="shared" si="4"/>
        <v>1</v>
      </c>
      <c r="W33" s="19">
        <f t="shared" si="5"/>
        <v>1.37</v>
      </c>
      <c r="X33" s="21">
        <f t="shared" si="11"/>
        <v>7.12</v>
      </c>
      <c r="Y33" s="4">
        <f t="shared" si="19"/>
        <v>2.2400000000000002</v>
      </c>
      <c r="Z33" s="10">
        <v>1.7870949720670393</v>
      </c>
      <c r="AA33" s="11">
        <f t="shared" si="20"/>
        <v>1.1299999999999999</v>
      </c>
      <c r="AB33" s="10">
        <v>0</v>
      </c>
      <c r="AC33" s="19">
        <f t="shared" si="7"/>
        <v>4</v>
      </c>
      <c r="AD33" s="19">
        <f t="shared" si="8"/>
        <v>2.2200000000000002</v>
      </c>
      <c r="AE33" s="21">
        <f t="shared" si="13"/>
        <v>14.420000000000002</v>
      </c>
      <c r="AF33" s="4">
        <f t="shared" si="14"/>
        <v>2.2400000000000002</v>
      </c>
      <c r="AG33" s="10">
        <f t="shared" si="15"/>
        <v>1</v>
      </c>
      <c r="AH33" s="11">
        <f t="shared" si="16"/>
        <v>1.1299999999999999</v>
      </c>
      <c r="AI33" s="10">
        <v>0</v>
      </c>
      <c r="AJ33" s="19">
        <f t="shared" si="17"/>
        <v>1.24</v>
      </c>
      <c r="AK33" s="21">
        <f t="shared" si="18"/>
        <v>12.850000000000001</v>
      </c>
      <c r="AL33" s="36"/>
    </row>
    <row r="34" spans="1:38" customFormat="1" x14ac:dyDescent="0.2">
      <c r="A34" s="37"/>
      <c r="B34" s="13">
        <f t="shared" si="9"/>
        <v>29</v>
      </c>
      <c r="C34" s="2" t="s">
        <v>343</v>
      </c>
      <c r="D34" s="28">
        <v>44789</v>
      </c>
      <c r="E34" s="2" t="s">
        <v>43</v>
      </c>
      <c r="F34" s="23" t="s">
        <v>18</v>
      </c>
      <c r="G34" s="23" t="s">
        <v>53</v>
      </c>
      <c r="H34" s="23">
        <v>1204</v>
      </c>
      <c r="I34" s="23" t="s">
        <v>78</v>
      </c>
      <c r="J34" s="23" t="s">
        <v>74</v>
      </c>
      <c r="K34" s="63" t="s">
        <v>318</v>
      </c>
      <c r="L34" s="12" t="s">
        <v>2</v>
      </c>
      <c r="M34" s="4">
        <v>3.25</v>
      </c>
      <c r="N34" s="10">
        <v>4.4399999999999995</v>
      </c>
      <c r="O34" s="11">
        <v>1.98</v>
      </c>
      <c r="P34" s="10">
        <v>4.5638461538461543</v>
      </c>
      <c r="Q34" s="19">
        <f t="shared" si="0"/>
        <v>14.5</v>
      </c>
      <c r="R34" s="21">
        <f t="shared" si="10"/>
        <v>90.6</v>
      </c>
      <c r="S34" s="4">
        <f t="shared" si="1"/>
        <v>3.25</v>
      </c>
      <c r="T34" s="10">
        <f t="shared" si="2"/>
        <v>1</v>
      </c>
      <c r="U34" s="11">
        <f t="shared" si="3"/>
        <v>1.98</v>
      </c>
      <c r="V34" s="10">
        <f t="shared" si="4"/>
        <v>1</v>
      </c>
      <c r="W34" s="19">
        <f t="shared" si="5"/>
        <v>3.23</v>
      </c>
      <c r="X34" s="21">
        <f t="shared" si="11"/>
        <v>10.35</v>
      </c>
      <c r="Y34" s="4">
        <f t="shared" si="19"/>
        <v>3.25</v>
      </c>
      <c r="Z34" s="10">
        <v>1.23</v>
      </c>
      <c r="AA34" s="11">
        <f t="shared" si="20"/>
        <v>1.98</v>
      </c>
      <c r="AB34" s="10">
        <v>0</v>
      </c>
      <c r="AC34" s="19">
        <f t="shared" si="7"/>
        <v>4</v>
      </c>
      <c r="AD34" s="19">
        <f t="shared" si="8"/>
        <v>2.77</v>
      </c>
      <c r="AE34" s="21">
        <f t="shared" si="13"/>
        <v>17.190000000000001</v>
      </c>
      <c r="AF34" s="4">
        <f t="shared" si="14"/>
        <v>3.25</v>
      </c>
      <c r="AG34" s="10">
        <f t="shared" si="15"/>
        <v>0.5</v>
      </c>
      <c r="AH34" s="11">
        <f t="shared" si="16"/>
        <v>1.98</v>
      </c>
      <c r="AI34" s="10">
        <v>0</v>
      </c>
      <c r="AJ34" s="19">
        <f t="shared" si="17"/>
        <v>1.1299999999999999</v>
      </c>
      <c r="AK34" s="21">
        <f t="shared" si="18"/>
        <v>13.98</v>
      </c>
      <c r="AL34" s="36"/>
    </row>
    <row r="35" spans="1:38" customFormat="1" x14ac:dyDescent="0.2">
      <c r="A35" s="37"/>
      <c r="B35" s="13">
        <f t="shared" si="9"/>
        <v>30</v>
      </c>
      <c r="C35" s="2" t="s">
        <v>344</v>
      </c>
      <c r="D35" s="28">
        <v>44789</v>
      </c>
      <c r="E35" s="2" t="s">
        <v>43</v>
      </c>
      <c r="F35" s="23" t="s">
        <v>18</v>
      </c>
      <c r="G35" s="23" t="s">
        <v>53</v>
      </c>
      <c r="H35" s="23">
        <v>1204</v>
      </c>
      <c r="I35" s="23" t="s">
        <v>78</v>
      </c>
      <c r="J35" s="23" t="s">
        <v>74</v>
      </c>
      <c r="K35" s="63" t="s">
        <v>318</v>
      </c>
      <c r="L35" s="12" t="s">
        <v>5</v>
      </c>
      <c r="M35" s="4">
        <v>2.74</v>
      </c>
      <c r="N35" s="10">
        <v>5.7481761006289309</v>
      </c>
      <c r="O35" s="11">
        <v>1.51</v>
      </c>
      <c r="P35" s="10">
        <v>0</v>
      </c>
      <c r="Q35" s="19">
        <f t="shared" si="0"/>
        <v>-5.7</v>
      </c>
      <c r="R35" s="21">
        <f t="shared" si="10"/>
        <v>84.899999999999991</v>
      </c>
      <c r="S35" s="4">
        <f t="shared" si="1"/>
        <v>2.74</v>
      </c>
      <c r="T35" s="10">
        <f t="shared" si="2"/>
        <v>1</v>
      </c>
      <c r="U35" s="11">
        <f t="shared" si="3"/>
        <v>1.51</v>
      </c>
      <c r="V35" s="10">
        <f t="shared" si="4"/>
        <v>1</v>
      </c>
      <c r="W35" s="19">
        <f t="shared" si="5"/>
        <v>-0.49</v>
      </c>
      <c r="X35" s="21">
        <f t="shared" si="11"/>
        <v>9.86</v>
      </c>
      <c r="Y35" s="4">
        <f t="shared" si="19"/>
        <v>2.74</v>
      </c>
      <c r="Z35" s="10">
        <v>1.4591087344028517</v>
      </c>
      <c r="AA35" s="11">
        <f t="shared" si="20"/>
        <v>1.51</v>
      </c>
      <c r="AB35" s="10">
        <v>0</v>
      </c>
      <c r="AC35" s="19">
        <f t="shared" si="7"/>
        <v>0</v>
      </c>
      <c r="AD35" s="19">
        <f t="shared" si="8"/>
        <v>-1.46</v>
      </c>
      <c r="AE35" s="21">
        <f t="shared" si="13"/>
        <v>15.73</v>
      </c>
      <c r="AF35" s="4">
        <f t="shared" si="14"/>
        <v>2.74</v>
      </c>
      <c r="AG35" s="10">
        <f t="shared" si="15"/>
        <v>0.5</v>
      </c>
      <c r="AH35" s="11">
        <f t="shared" si="16"/>
        <v>1.51</v>
      </c>
      <c r="AI35" s="10">
        <v>0</v>
      </c>
      <c r="AJ35" s="19">
        <f t="shared" si="17"/>
        <v>-0.5</v>
      </c>
      <c r="AK35" s="21">
        <f t="shared" si="18"/>
        <v>13.48</v>
      </c>
      <c r="AL35" s="36"/>
    </row>
    <row r="36" spans="1:38" customFormat="1" x14ac:dyDescent="0.2">
      <c r="A36" s="37"/>
      <c r="B36" s="13">
        <f t="shared" si="9"/>
        <v>31</v>
      </c>
      <c r="C36" s="2" t="s">
        <v>345</v>
      </c>
      <c r="D36" s="28">
        <v>44789</v>
      </c>
      <c r="E36" s="2" t="s">
        <v>43</v>
      </c>
      <c r="F36" s="23" t="s">
        <v>18</v>
      </c>
      <c r="G36" s="23" t="s">
        <v>53</v>
      </c>
      <c r="H36" s="23">
        <v>1204</v>
      </c>
      <c r="I36" s="23" t="s">
        <v>78</v>
      </c>
      <c r="J36" s="23" t="s">
        <v>74</v>
      </c>
      <c r="K36" s="63" t="s">
        <v>318</v>
      </c>
      <c r="L36" s="12" t="s">
        <v>1</v>
      </c>
      <c r="M36" s="4">
        <v>9.9600000000000009</v>
      </c>
      <c r="N36" s="10">
        <v>1.1214285714285712</v>
      </c>
      <c r="O36" s="11">
        <v>4</v>
      </c>
      <c r="P36" s="10">
        <v>0</v>
      </c>
      <c r="Q36" s="19">
        <f t="shared" si="0"/>
        <v>-1.1000000000000001</v>
      </c>
      <c r="R36" s="21">
        <f t="shared" si="10"/>
        <v>83.8</v>
      </c>
      <c r="S36" s="4">
        <f t="shared" si="1"/>
        <v>9.9600000000000009</v>
      </c>
      <c r="T36" s="10">
        <f t="shared" si="2"/>
        <v>1</v>
      </c>
      <c r="U36" s="11">
        <f t="shared" si="3"/>
        <v>4</v>
      </c>
      <c r="V36" s="10">
        <f t="shared" si="4"/>
        <v>1</v>
      </c>
      <c r="W36" s="19">
        <f t="shared" si="5"/>
        <v>2</v>
      </c>
      <c r="X36" s="21">
        <f t="shared" si="11"/>
        <v>11.86</v>
      </c>
      <c r="Y36" s="4">
        <f t="shared" si="19"/>
        <v>9.9600000000000009</v>
      </c>
      <c r="Z36" s="10">
        <v>0.40145728643216083</v>
      </c>
      <c r="AA36" s="11">
        <f t="shared" si="20"/>
        <v>4</v>
      </c>
      <c r="AB36" s="10">
        <v>0</v>
      </c>
      <c r="AC36" s="19">
        <f t="shared" si="7"/>
        <v>0</v>
      </c>
      <c r="AD36" s="19">
        <f t="shared" si="8"/>
        <v>-0.4</v>
      </c>
      <c r="AE36" s="21">
        <f t="shared" si="13"/>
        <v>15.33</v>
      </c>
      <c r="AF36" s="4">
        <f t="shared" si="14"/>
        <v>9.9600000000000009</v>
      </c>
      <c r="AG36" s="10">
        <f t="shared" si="15"/>
        <v>0.5</v>
      </c>
      <c r="AH36" s="11">
        <f t="shared" si="16"/>
        <v>4</v>
      </c>
      <c r="AI36" s="10">
        <v>0</v>
      </c>
      <c r="AJ36" s="19">
        <f t="shared" si="17"/>
        <v>-0.5</v>
      </c>
      <c r="AK36" s="21">
        <f t="shared" si="18"/>
        <v>12.98</v>
      </c>
      <c r="AL36" s="36"/>
    </row>
    <row r="37" spans="1:38" customFormat="1" x14ac:dyDescent="0.2">
      <c r="A37" s="37"/>
      <c r="B37" s="13">
        <f t="shared" si="9"/>
        <v>32</v>
      </c>
      <c r="C37" s="2" t="s">
        <v>205</v>
      </c>
      <c r="D37" s="28">
        <v>44789</v>
      </c>
      <c r="E37" s="2" t="s">
        <v>43</v>
      </c>
      <c r="F37" s="23" t="s">
        <v>29</v>
      </c>
      <c r="G37" s="23" t="s">
        <v>53</v>
      </c>
      <c r="H37" s="23">
        <v>1204</v>
      </c>
      <c r="I37" s="23" t="s">
        <v>78</v>
      </c>
      <c r="J37" s="23" t="s">
        <v>74</v>
      </c>
      <c r="K37" s="63" t="s">
        <v>319</v>
      </c>
      <c r="L37" s="12" t="s">
        <v>5</v>
      </c>
      <c r="M37" s="4">
        <v>1.61</v>
      </c>
      <c r="N37" s="10">
        <v>16.447179487179486</v>
      </c>
      <c r="O37" s="11">
        <v>1.2</v>
      </c>
      <c r="P37" s="10">
        <v>0</v>
      </c>
      <c r="Q37" s="19">
        <f t="shared" ref="Q37" si="28">ROUND(IF(OR($L37="1st",$L37="WON"),($M37*$N37)+($O37*$P37),IF(OR($L37="2nd",$L37="3rd"),IF($O37="NTD",0,($O37*$P37))))-($N37+$P37),1)</f>
        <v>-16.399999999999999</v>
      </c>
      <c r="R37" s="21">
        <f t="shared" si="10"/>
        <v>67.400000000000006</v>
      </c>
      <c r="S37" s="4">
        <f t="shared" si="1"/>
        <v>1.61</v>
      </c>
      <c r="T37" s="10">
        <f t="shared" si="2"/>
        <v>1</v>
      </c>
      <c r="U37" s="11">
        <f t="shared" si="3"/>
        <v>1.2</v>
      </c>
      <c r="V37" s="10">
        <f t="shared" si="4"/>
        <v>1</v>
      </c>
      <c r="W37" s="19">
        <f t="shared" si="5"/>
        <v>-0.8</v>
      </c>
      <c r="X37" s="21">
        <f t="shared" si="11"/>
        <v>11.059999999999999</v>
      </c>
      <c r="Y37" s="4">
        <f t="shared" si="19"/>
        <v>1.61</v>
      </c>
      <c r="Z37" s="10">
        <v>2.4836434108527126</v>
      </c>
      <c r="AA37" s="11">
        <f t="shared" si="20"/>
        <v>1.2</v>
      </c>
      <c r="AB37" s="10">
        <v>0</v>
      </c>
      <c r="AC37" s="19">
        <f t="shared" si="7"/>
        <v>0</v>
      </c>
      <c r="AD37" s="19">
        <f t="shared" si="8"/>
        <v>-2.48</v>
      </c>
      <c r="AE37" s="21">
        <f t="shared" si="13"/>
        <v>12.85</v>
      </c>
      <c r="AF37" s="4">
        <f t="shared" si="14"/>
        <v>1.61</v>
      </c>
      <c r="AG37" s="10">
        <f t="shared" si="15"/>
        <v>1</v>
      </c>
      <c r="AH37" s="11">
        <f t="shared" si="16"/>
        <v>1.2</v>
      </c>
      <c r="AI37" s="10">
        <v>0</v>
      </c>
      <c r="AJ37" s="19">
        <f t="shared" si="17"/>
        <v>-1</v>
      </c>
      <c r="AK37" s="21">
        <f t="shared" si="18"/>
        <v>11.98</v>
      </c>
      <c r="AL37" s="36"/>
    </row>
    <row r="38" spans="1:38" customFormat="1" x14ac:dyDescent="0.2">
      <c r="A38" s="37"/>
      <c r="B38" s="13">
        <f t="shared" si="9"/>
        <v>33</v>
      </c>
      <c r="C38" s="2" t="s">
        <v>264</v>
      </c>
      <c r="D38" s="28">
        <v>44789</v>
      </c>
      <c r="E38" s="2" t="s">
        <v>43</v>
      </c>
      <c r="F38" s="23" t="s">
        <v>3</v>
      </c>
      <c r="G38" s="23" t="s">
        <v>53</v>
      </c>
      <c r="H38" s="23">
        <v>1354</v>
      </c>
      <c r="I38" s="23" t="s">
        <v>78</v>
      </c>
      <c r="J38" s="23" t="s">
        <v>74</v>
      </c>
      <c r="K38" s="63" t="s">
        <v>319</v>
      </c>
      <c r="L38" s="12" t="s">
        <v>2</v>
      </c>
      <c r="M38" s="4">
        <v>2.48</v>
      </c>
      <c r="N38" s="10">
        <v>6.7889361702127662</v>
      </c>
      <c r="O38" s="11">
        <v>1.34</v>
      </c>
      <c r="P38" s="10">
        <v>0</v>
      </c>
      <c r="Q38" s="19">
        <f t="shared" si="0"/>
        <v>10</v>
      </c>
      <c r="R38" s="21">
        <f t="shared" si="10"/>
        <v>77.400000000000006</v>
      </c>
      <c r="S38" s="4">
        <f t="shared" si="1"/>
        <v>2.48</v>
      </c>
      <c r="T38" s="10">
        <f t="shared" si="2"/>
        <v>1</v>
      </c>
      <c r="U38" s="11">
        <f t="shared" si="3"/>
        <v>1.34</v>
      </c>
      <c r="V38" s="10">
        <f t="shared" si="4"/>
        <v>1</v>
      </c>
      <c r="W38" s="19">
        <f t="shared" si="5"/>
        <v>1.82</v>
      </c>
      <c r="X38" s="21">
        <f t="shared" si="11"/>
        <v>12.879999999999999</v>
      </c>
      <c r="Y38" s="4">
        <f t="shared" si="19"/>
        <v>2.48</v>
      </c>
      <c r="Z38" s="10">
        <v>1.6111597456041902</v>
      </c>
      <c r="AA38" s="11">
        <f t="shared" si="20"/>
        <v>1.34</v>
      </c>
      <c r="AB38" s="10">
        <v>0</v>
      </c>
      <c r="AC38" s="19">
        <f t="shared" si="7"/>
        <v>4</v>
      </c>
      <c r="AD38" s="19">
        <f t="shared" si="8"/>
        <v>2.38</v>
      </c>
      <c r="AE38" s="21">
        <f t="shared" si="13"/>
        <v>15.23</v>
      </c>
      <c r="AF38" s="4">
        <f t="shared" si="14"/>
        <v>2.48</v>
      </c>
      <c r="AG38" s="10">
        <f t="shared" si="15"/>
        <v>1</v>
      </c>
      <c r="AH38" s="11">
        <f t="shared" si="16"/>
        <v>1.34</v>
      </c>
      <c r="AI38" s="10">
        <v>0</v>
      </c>
      <c r="AJ38" s="19">
        <f t="shared" si="17"/>
        <v>1.48</v>
      </c>
      <c r="AK38" s="21">
        <f t="shared" si="18"/>
        <v>13.46</v>
      </c>
      <c r="AL38" s="36"/>
    </row>
    <row r="39" spans="1:38" customFormat="1" x14ac:dyDescent="0.2">
      <c r="A39" s="37"/>
      <c r="B39" s="13">
        <f t="shared" si="9"/>
        <v>34</v>
      </c>
      <c r="C39" s="2" t="s">
        <v>346</v>
      </c>
      <c r="D39" s="28">
        <v>44789</v>
      </c>
      <c r="E39" s="2" t="s">
        <v>43</v>
      </c>
      <c r="F39" s="23" t="s">
        <v>37</v>
      </c>
      <c r="G39" s="23" t="s">
        <v>56</v>
      </c>
      <c r="H39" s="23">
        <v>1002</v>
      </c>
      <c r="I39" s="23" t="s">
        <v>78</v>
      </c>
      <c r="J39" s="23" t="s">
        <v>74</v>
      </c>
      <c r="K39" s="63" t="s">
        <v>319</v>
      </c>
      <c r="L39" s="12" t="s">
        <v>2</v>
      </c>
      <c r="M39" s="4">
        <v>2.74</v>
      </c>
      <c r="N39" s="10">
        <v>5.7481761006289309</v>
      </c>
      <c r="O39" s="11">
        <v>1.52</v>
      </c>
      <c r="P39" s="10">
        <v>0</v>
      </c>
      <c r="Q39" s="19">
        <f t="shared" si="0"/>
        <v>10</v>
      </c>
      <c r="R39" s="21">
        <f t="shared" si="10"/>
        <v>87.4</v>
      </c>
      <c r="S39" s="4">
        <f t="shared" si="1"/>
        <v>2.74</v>
      </c>
      <c r="T39" s="10">
        <f t="shared" si="2"/>
        <v>1</v>
      </c>
      <c r="U39" s="11">
        <f t="shared" si="3"/>
        <v>1.52</v>
      </c>
      <c r="V39" s="10">
        <f t="shared" si="4"/>
        <v>1</v>
      </c>
      <c r="W39" s="19">
        <f t="shared" si="5"/>
        <v>2.2599999999999998</v>
      </c>
      <c r="X39" s="21">
        <f t="shared" si="11"/>
        <v>15.139999999999999</v>
      </c>
      <c r="Y39" s="4">
        <f t="shared" si="19"/>
        <v>2.74</v>
      </c>
      <c r="Z39" s="10">
        <v>1.4591087344028517</v>
      </c>
      <c r="AA39" s="11">
        <f t="shared" si="20"/>
        <v>1.52</v>
      </c>
      <c r="AB39" s="10">
        <v>0</v>
      </c>
      <c r="AC39" s="19">
        <f t="shared" si="7"/>
        <v>4</v>
      </c>
      <c r="AD39" s="19">
        <f t="shared" si="8"/>
        <v>2.54</v>
      </c>
      <c r="AE39" s="21">
        <f t="shared" si="13"/>
        <v>17.77</v>
      </c>
      <c r="AF39" s="4">
        <f t="shared" si="14"/>
        <v>2.74</v>
      </c>
      <c r="AG39" s="10">
        <f t="shared" si="15"/>
        <v>1</v>
      </c>
      <c r="AH39" s="11">
        <f t="shared" si="16"/>
        <v>1.52</v>
      </c>
      <c r="AI39" s="10">
        <v>0</v>
      </c>
      <c r="AJ39" s="19">
        <f t="shared" si="17"/>
        <v>1.74</v>
      </c>
      <c r="AK39" s="21">
        <f t="shared" si="18"/>
        <v>15.200000000000001</v>
      </c>
      <c r="AL39" s="36"/>
    </row>
    <row r="40" spans="1:38" customFormat="1" x14ac:dyDescent="0.2">
      <c r="A40" s="37"/>
      <c r="B40" s="13">
        <f t="shared" si="9"/>
        <v>35</v>
      </c>
      <c r="C40" s="2" t="s">
        <v>347</v>
      </c>
      <c r="D40" s="28">
        <v>44790</v>
      </c>
      <c r="E40" s="2" t="s">
        <v>8</v>
      </c>
      <c r="F40" s="23" t="s">
        <v>3</v>
      </c>
      <c r="G40" s="23" t="s">
        <v>53</v>
      </c>
      <c r="H40" s="23">
        <v>1000</v>
      </c>
      <c r="I40" s="23" t="s">
        <v>80</v>
      </c>
      <c r="J40" s="23" t="s">
        <v>74</v>
      </c>
      <c r="K40" s="63" t="s">
        <v>318</v>
      </c>
      <c r="L40" s="12" t="s">
        <v>49</v>
      </c>
      <c r="M40" s="4">
        <v>15.5</v>
      </c>
      <c r="N40" s="10">
        <v>0.68931034482758624</v>
      </c>
      <c r="O40" s="11">
        <v>3.95</v>
      </c>
      <c r="P40" s="10">
        <v>0.23</v>
      </c>
      <c r="Q40" s="19">
        <f t="shared" si="0"/>
        <v>-0.9</v>
      </c>
      <c r="R40" s="21">
        <f t="shared" si="10"/>
        <v>86.5</v>
      </c>
      <c r="S40" s="4">
        <f t="shared" si="1"/>
        <v>15.5</v>
      </c>
      <c r="T40" s="10">
        <f t="shared" si="2"/>
        <v>1</v>
      </c>
      <c r="U40" s="11">
        <f t="shared" si="3"/>
        <v>3.95</v>
      </c>
      <c r="V40" s="10">
        <f t="shared" si="4"/>
        <v>1</v>
      </c>
      <c r="W40" s="19">
        <f t="shared" si="5"/>
        <v>-2</v>
      </c>
      <c r="X40" s="21">
        <f t="shared" si="11"/>
        <v>13.139999999999999</v>
      </c>
      <c r="Y40" s="4">
        <f t="shared" si="19"/>
        <v>15.5</v>
      </c>
      <c r="Z40" s="10">
        <v>0.25774193548387098</v>
      </c>
      <c r="AA40" s="11">
        <f t="shared" si="20"/>
        <v>3.95</v>
      </c>
      <c r="AB40" s="10">
        <v>0</v>
      </c>
      <c r="AC40" s="19">
        <f t="shared" si="7"/>
        <v>0</v>
      </c>
      <c r="AD40" s="19">
        <f t="shared" si="8"/>
        <v>-0.26</v>
      </c>
      <c r="AE40" s="21">
        <f t="shared" si="13"/>
        <v>17.509999999999998</v>
      </c>
      <c r="AF40" s="4">
        <f t="shared" si="14"/>
        <v>15.5</v>
      </c>
      <c r="AG40" s="10">
        <f t="shared" si="15"/>
        <v>0.5</v>
      </c>
      <c r="AH40" s="11">
        <f t="shared" si="16"/>
        <v>3.95</v>
      </c>
      <c r="AI40" s="10">
        <v>0</v>
      </c>
      <c r="AJ40" s="19">
        <f t="shared" si="17"/>
        <v>-0.5</v>
      </c>
      <c r="AK40" s="21">
        <f t="shared" si="18"/>
        <v>14.700000000000001</v>
      </c>
      <c r="AL40" s="36"/>
    </row>
    <row r="41" spans="1:38" customFormat="1" x14ac:dyDescent="0.2">
      <c r="A41" s="37"/>
      <c r="B41" s="13">
        <f t="shared" si="9"/>
        <v>36</v>
      </c>
      <c r="C41" s="2" t="s">
        <v>348</v>
      </c>
      <c r="D41" s="28">
        <v>44790</v>
      </c>
      <c r="E41" s="2" t="s">
        <v>124</v>
      </c>
      <c r="F41" s="23" t="s">
        <v>18</v>
      </c>
      <c r="G41" s="23" t="s">
        <v>53</v>
      </c>
      <c r="H41" s="23">
        <v>1200</v>
      </c>
      <c r="I41" s="23" t="s">
        <v>80</v>
      </c>
      <c r="J41" s="23" t="s">
        <v>87</v>
      </c>
      <c r="K41" s="63" t="s">
        <v>318</v>
      </c>
      <c r="L41" s="12" t="s">
        <v>1</v>
      </c>
      <c r="M41" s="4">
        <v>2.77</v>
      </c>
      <c r="N41" s="10">
        <v>5.6411204481792723</v>
      </c>
      <c r="O41" s="11">
        <v>1.68</v>
      </c>
      <c r="P41" s="10">
        <v>0</v>
      </c>
      <c r="Q41" s="19">
        <f t="shared" si="0"/>
        <v>-5.6</v>
      </c>
      <c r="R41" s="21">
        <f t="shared" si="10"/>
        <v>80.900000000000006</v>
      </c>
      <c r="S41" s="4">
        <f t="shared" si="1"/>
        <v>2.77</v>
      </c>
      <c r="T41" s="10">
        <f t="shared" si="2"/>
        <v>1</v>
      </c>
      <c r="U41" s="11">
        <f t="shared" si="3"/>
        <v>1.68</v>
      </c>
      <c r="V41" s="10">
        <f t="shared" si="4"/>
        <v>1</v>
      </c>
      <c r="W41" s="19">
        <f t="shared" si="5"/>
        <v>-0.32</v>
      </c>
      <c r="X41" s="21">
        <f t="shared" si="11"/>
        <v>12.819999999999999</v>
      </c>
      <c r="Y41" s="4">
        <f t="shared" si="19"/>
        <v>2.77</v>
      </c>
      <c r="Z41" s="10">
        <v>1.4451529747569352</v>
      </c>
      <c r="AA41" s="11">
        <f t="shared" si="20"/>
        <v>1.68</v>
      </c>
      <c r="AB41" s="10">
        <v>0</v>
      </c>
      <c r="AC41" s="19">
        <f t="shared" si="7"/>
        <v>0</v>
      </c>
      <c r="AD41" s="19">
        <f t="shared" si="8"/>
        <v>-1.45</v>
      </c>
      <c r="AE41" s="21">
        <f t="shared" si="13"/>
        <v>16.059999999999999</v>
      </c>
      <c r="AF41" s="4">
        <f t="shared" si="14"/>
        <v>2.77</v>
      </c>
      <c r="AG41" s="10">
        <f t="shared" si="15"/>
        <v>0.5</v>
      </c>
      <c r="AH41" s="11">
        <f t="shared" si="16"/>
        <v>1.68</v>
      </c>
      <c r="AI41" s="10">
        <v>0</v>
      </c>
      <c r="AJ41" s="19">
        <f t="shared" si="17"/>
        <v>-0.5</v>
      </c>
      <c r="AK41" s="21">
        <f t="shared" si="18"/>
        <v>14.200000000000001</v>
      </c>
      <c r="AL41" s="36"/>
    </row>
    <row r="42" spans="1:38" customFormat="1" x14ac:dyDescent="0.2">
      <c r="A42" s="37"/>
      <c r="B42" s="13">
        <f t="shared" si="9"/>
        <v>37</v>
      </c>
      <c r="C42" s="2" t="s">
        <v>300</v>
      </c>
      <c r="D42" s="28">
        <v>44790</v>
      </c>
      <c r="E42" s="2" t="s">
        <v>124</v>
      </c>
      <c r="F42" s="23" t="s">
        <v>18</v>
      </c>
      <c r="G42" s="23" t="s">
        <v>53</v>
      </c>
      <c r="H42" s="23">
        <v>1200</v>
      </c>
      <c r="I42" s="23" t="s">
        <v>80</v>
      </c>
      <c r="J42" s="23" t="s">
        <v>87</v>
      </c>
      <c r="K42" s="63" t="s">
        <v>318</v>
      </c>
      <c r="L42" s="12" t="s">
        <v>60</v>
      </c>
      <c r="M42" s="4">
        <v>8</v>
      </c>
      <c r="N42" s="10">
        <v>1.4242857142857144</v>
      </c>
      <c r="O42" s="11">
        <v>2.35</v>
      </c>
      <c r="P42" s="10">
        <v>1.0254545454545454</v>
      </c>
      <c r="Q42" s="19">
        <f t="shared" si="0"/>
        <v>-2.4</v>
      </c>
      <c r="R42" s="21">
        <f t="shared" si="10"/>
        <v>78.5</v>
      </c>
      <c r="S42" s="4">
        <f t="shared" si="1"/>
        <v>8</v>
      </c>
      <c r="T42" s="10">
        <f t="shared" si="2"/>
        <v>1</v>
      </c>
      <c r="U42" s="11">
        <f t="shared" si="3"/>
        <v>2.35</v>
      </c>
      <c r="V42" s="10">
        <f t="shared" si="4"/>
        <v>1</v>
      </c>
      <c r="W42" s="19">
        <f t="shared" si="5"/>
        <v>-2</v>
      </c>
      <c r="X42" s="21">
        <f t="shared" si="11"/>
        <v>10.819999999999999</v>
      </c>
      <c r="Y42" s="4">
        <f t="shared" si="19"/>
        <v>8</v>
      </c>
      <c r="Z42" s="10">
        <v>0.5</v>
      </c>
      <c r="AA42" s="11">
        <f t="shared" si="20"/>
        <v>2.35</v>
      </c>
      <c r="AB42" s="10">
        <v>0</v>
      </c>
      <c r="AC42" s="19">
        <f t="shared" si="7"/>
        <v>0</v>
      </c>
      <c r="AD42" s="19">
        <f t="shared" si="8"/>
        <v>-0.5</v>
      </c>
      <c r="AE42" s="21">
        <f t="shared" si="13"/>
        <v>15.559999999999999</v>
      </c>
      <c r="AF42" s="4">
        <f t="shared" si="14"/>
        <v>8</v>
      </c>
      <c r="AG42" s="10">
        <f t="shared" si="15"/>
        <v>0.5</v>
      </c>
      <c r="AH42" s="11">
        <f t="shared" si="16"/>
        <v>2.35</v>
      </c>
      <c r="AI42" s="10">
        <v>0</v>
      </c>
      <c r="AJ42" s="19">
        <f t="shared" si="17"/>
        <v>-0.5</v>
      </c>
      <c r="AK42" s="21">
        <f t="shared" si="18"/>
        <v>13.700000000000001</v>
      </c>
      <c r="AL42" s="36"/>
    </row>
    <row r="43" spans="1:38" customFormat="1" x14ac:dyDescent="0.2">
      <c r="A43" s="37"/>
      <c r="B43" s="13">
        <f t="shared" si="9"/>
        <v>38</v>
      </c>
      <c r="C43" s="2" t="s">
        <v>349</v>
      </c>
      <c r="D43" s="28">
        <v>44791</v>
      </c>
      <c r="E43" s="2" t="s">
        <v>21</v>
      </c>
      <c r="F43" s="23" t="s">
        <v>3</v>
      </c>
      <c r="G43" s="23" t="s">
        <v>53</v>
      </c>
      <c r="H43" s="23">
        <v>1400</v>
      </c>
      <c r="I43" s="23" t="s">
        <v>80</v>
      </c>
      <c r="J43" s="23" t="s">
        <v>74</v>
      </c>
      <c r="K43" s="63" t="s">
        <v>320</v>
      </c>
      <c r="L43" s="12" t="s">
        <v>1</v>
      </c>
      <c r="M43" s="4">
        <v>2.81</v>
      </c>
      <c r="N43" s="10">
        <v>5.5434482758620689</v>
      </c>
      <c r="O43" s="11">
        <v>1.61</v>
      </c>
      <c r="P43" s="10">
        <v>0</v>
      </c>
      <c r="Q43" s="19">
        <f t="shared" si="0"/>
        <v>-5.5</v>
      </c>
      <c r="R43" s="21">
        <f t="shared" si="10"/>
        <v>73</v>
      </c>
      <c r="S43" s="4">
        <f t="shared" si="1"/>
        <v>2.81</v>
      </c>
      <c r="T43" s="10">
        <f t="shared" si="2"/>
        <v>1</v>
      </c>
      <c r="U43" s="11">
        <f t="shared" si="3"/>
        <v>1.61</v>
      </c>
      <c r="V43" s="10">
        <f t="shared" si="4"/>
        <v>1</v>
      </c>
      <c r="W43" s="19">
        <f t="shared" si="5"/>
        <v>-0.39</v>
      </c>
      <c r="X43" s="21">
        <f t="shared" si="11"/>
        <v>10.429999999999998</v>
      </c>
      <c r="Y43" s="4">
        <f t="shared" si="19"/>
        <v>2.81</v>
      </c>
      <c r="Z43" s="10">
        <v>1.4251157593635468</v>
      </c>
      <c r="AA43" s="11">
        <f t="shared" si="20"/>
        <v>1.61</v>
      </c>
      <c r="AB43" s="10">
        <v>0</v>
      </c>
      <c r="AC43" s="19">
        <f t="shared" si="7"/>
        <v>0</v>
      </c>
      <c r="AD43" s="19">
        <f t="shared" si="8"/>
        <v>-1.43</v>
      </c>
      <c r="AE43" s="21">
        <f t="shared" si="13"/>
        <v>14.129999999999999</v>
      </c>
      <c r="AF43" s="4">
        <f t="shared" si="14"/>
        <v>2.81</v>
      </c>
      <c r="AG43" s="10">
        <f t="shared" si="15"/>
        <v>2</v>
      </c>
      <c r="AH43" s="11">
        <f t="shared" si="16"/>
        <v>1.61</v>
      </c>
      <c r="AI43" s="10">
        <v>0</v>
      </c>
      <c r="AJ43" s="19">
        <f t="shared" si="17"/>
        <v>-2</v>
      </c>
      <c r="AK43" s="21">
        <f t="shared" si="18"/>
        <v>11.700000000000001</v>
      </c>
      <c r="AL43" s="36"/>
    </row>
    <row r="44" spans="1:38" customFormat="1" x14ac:dyDescent="0.2">
      <c r="A44" s="37"/>
      <c r="B44" s="13">
        <f t="shared" si="9"/>
        <v>39</v>
      </c>
      <c r="C44" s="2" t="s">
        <v>351</v>
      </c>
      <c r="D44" s="28">
        <v>44793</v>
      </c>
      <c r="E44" s="2" t="s">
        <v>149</v>
      </c>
      <c r="F44" s="23" t="s">
        <v>3</v>
      </c>
      <c r="G44" s="23" t="s">
        <v>53</v>
      </c>
      <c r="H44" s="23">
        <v>900</v>
      </c>
      <c r="I44" s="23" t="s">
        <v>78</v>
      </c>
      <c r="J44" s="23" t="s">
        <v>87</v>
      </c>
      <c r="K44" s="63" t="s">
        <v>318</v>
      </c>
      <c r="L44" s="12" t="s">
        <v>46</v>
      </c>
      <c r="M44" s="4">
        <v>33.090000000000003</v>
      </c>
      <c r="N44" s="10">
        <v>0.31312499999999999</v>
      </c>
      <c r="O44" s="11">
        <v>4.9000000000000004</v>
      </c>
      <c r="P44" s="10">
        <v>8.0000000000000016E-2</v>
      </c>
      <c r="Q44" s="19">
        <f t="shared" si="0"/>
        <v>-0.4</v>
      </c>
      <c r="R44" s="21">
        <f t="shared" si="10"/>
        <v>72.599999999999994</v>
      </c>
      <c r="S44" s="4">
        <f t="shared" si="1"/>
        <v>33.090000000000003</v>
      </c>
      <c r="T44" s="10">
        <f t="shared" si="2"/>
        <v>1</v>
      </c>
      <c r="U44" s="11">
        <f t="shared" si="3"/>
        <v>4.9000000000000004</v>
      </c>
      <c r="V44" s="10">
        <f t="shared" si="4"/>
        <v>1</v>
      </c>
      <c r="W44" s="19">
        <f t="shared" si="5"/>
        <v>-2</v>
      </c>
      <c r="X44" s="21">
        <f t="shared" si="11"/>
        <v>8.4299999999999979</v>
      </c>
      <c r="Y44" s="4">
        <f t="shared" si="19"/>
        <v>33.090000000000003</v>
      </c>
      <c r="Z44" s="10">
        <v>0.12087613293051359</v>
      </c>
      <c r="AA44" s="11">
        <f t="shared" si="20"/>
        <v>4.9000000000000004</v>
      </c>
      <c r="AB44" s="10">
        <v>0</v>
      </c>
      <c r="AC44" s="19">
        <f t="shared" si="7"/>
        <v>0</v>
      </c>
      <c r="AD44" s="19">
        <f t="shared" si="8"/>
        <v>-0.12</v>
      </c>
      <c r="AE44" s="21">
        <f t="shared" si="13"/>
        <v>14.01</v>
      </c>
      <c r="AF44" s="4">
        <f t="shared" si="14"/>
        <v>33.090000000000003</v>
      </c>
      <c r="AG44" s="10">
        <f t="shared" si="15"/>
        <v>0.5</v>
      </c>
      <c r="AH44" s="11">
        <f t="shared" si="16"/>
        <v>4.9000000000000004</v>
      </c>
      <c r="AI44" s="10">
        <v>0</v>
      </c>
      <c r="AJ44" s="19">
        <f t="shared" si="17"/>
        <v>-0.5</v>
      </c>
      <c r="AK44" s="21">
        <f t="shared" si="18"/>
        <v>11.200000000000001</v>
      </c>
      <c r="AL44" s="36"/>
    </row>
    <row r="45" spans="1:38" customFormat="1" x14ac:dyDescent="0.2">
      <c r="A45" s="37"/>
      <c r="B45" s="13">
        <f t="shared" si="9"/>
        <v>40</v>
      </c>
      <c r="C45" s="2" t="s">
        <v>350</v>
      </c>
      <c r="D45" s="28">
        <v>44793</v>
      </c>
      <c r="E45" s="2" t="s">
        <v>149</v>
      </c>
      <c r="F45" s="23" t="s">
        <v>37</v>
      </c>
      <c r="G45" s="23" t="s">
        <v>147</v>
      </c>
      <c r="H45" s="23">
        <v>1250</v>
      </c>
      <c r="I45" s="23" t="s">
        <v>78</v>
      </c>
      <c r="J45" s="23" t="s">
        <v>87</v>
      </c>
      <c r="K45" s="63" t="s">
        <v>319</v>
      </c>
      <c r="L45" s="12" t="s">
        <v>2</v>
      </c>
      <c r="M45" s="4">
        <v>2.0099999999999998</v>
      </c>
      <c r="N45" s="10">
        <v>9.882272727272726</v>
      </c>
      <c r="O45" s="11">
        <v>1.28</v>
      </c>
      <c r="P45" s="10">
        <v>0</v>
      </c>
      <c r="Q45" s="19">
        <f t="shared" si="0"/>
        <v>10</v>
      </c>
      <c r="R45" s="21">
        <f t="shared" si="10"/>
        <v>82.6</v>
      </c>
      <c r="S45" s="4">
        <f t="shared" si="1"/>
        <v>2.0099999999999998</v>
      </c>
      <c r="T45" s="10">
        <f t="shared" si="2"/>
        <v>1</v>
      </c>
      <c r="U45" s="11">
        <f t="shared" si="3"/>
        <v>1.28</v>
      </c>
      <c r="V45" s="10">
        <f t="shared" si="4"/>
        <v>1</v>
      </c>
      <c r="W45" s="19">
        <f t="shared" si="5"/>
        <v>1.29</v>
      </c>
      <c r="X45" s="21">
        <f t="shared" si="11"/>
        <v>9.7199999999999989</v>
      </c>
      <c r="Y45" s="4">
        <f t="shared" si="19"/>
        <v>2.0099999999999998</v>
      </c>
      <c r="Z45" s="10">
        <v>1.9920398823144816</v>
      </c>
      <c r="AA45" s="11">
        <f t="shared" si="20"/>
        <v>1.28</v>
      </c>
      <c r="AB45" s="10">
        <v>0</v>
      </c>
      <c r="AC45" s="19">
        <f t="shared" si="7"/>
        <v>4</v>
      </c>
      <c r="AD45" s="19">
        <f t="shared" si="8"/>
        <v>2.0099999999999998</v>
      </c>
      <c r="AE45" s="21">
        <f t="shared" si="13"/>
        <v>16.02</v>
      </c>
      <c r="AF45" s="4">
        <f t="shared" si="14"/>
        <v>2.0099999999999998</v>
      </c>
      <c r="AG45" s="10">
        <f t="shared" si="15"/>
        <v>1</v>
      </c>
      <c r="AH45" s="11">
        <f t="shared" si="16"/>
        <v>1.28</v>
      </c>
      <c r="AI45" s="10">
        <v>0</v>
      </c>
      <c r="AJ45" s="19">
        <f t="shared" si="17"/>
        <v>1.01</v>
      </c>
      <c r="AK45" s="21">
        <f t="shared" si="18"/>
        <v>12.21</v>
      </c>
      <c r="AL45" s="36"/>
    </row>
    <row r="46" spans="1:38" customFormat="1" x14ac:dyDescent="0.2">
      <c r="A46" s="37"/>
      <c r="B46" s="13">
        <f t="shared" si="9"/>
        <v>41</v>
      </c>
      <c r="C46" s="2" t="s">
        <v>352</v>
      </c>
      <c r="D46" s="28">
        <v>44794</v>
      </c>
      <c r="E46" s="2" t="s">
        <v>155</v>
      </c>
      <c r="F46" s="23" t="s">
        <v>29</v>
      </c>
      <c r="G46" s="23" t="s">
        <v>53</v>
      </c>
      <c r="H46" s="23">
        <v>1100</v>
      </c>
      <c r="I46" s="23" t="s">
        <v>78</v>
      </c>
      <c r="J46" s="23" t="s">
        <v>87</v>
      </c>
      <c r="K46" s="63" t="s">
        <v>319</v>
      </c>
      <c r="L46" s="12" t="s">
        <v>2</v>
      </c>
      <c r="M46" s="4">
        <v>4.0999999999999996</v>
      </c>
      <c r="N46" s="10">
        <v>3.2120000000000006</v>
      </c>
      <c r="O46" s="11">
        <v>1.89</v>
      </c>
      <c r="P46" s="10">
        <v>3.6228571428571428</v>
      </c>
      <c r="Q46" s="19">
        <f t="shared" si="0"/>
        <v>13.2</v>
      </c>
      <c r="R46" s="21">
        <f t="shared" si="10"/>
        <v>95.8</v>
      </c>
      <c r="S46" s="4">
        <f t="shared" si="1"/>
        <v>4.0999999999999996</v>
      </c>
      <c r="T46" s="10">
        <f t="shared" si="2"/>
        <v>1</v>
      </c>
      <c r="U46" s="11">
        <f t="shared" si="3"/>
        <v>1.89</v>
      </c>
      <c r="V46" s="10">
        <f t="shared" si="4"/>
        <v>1</v>
      </c>
      <c r="W46" s="19">
        <f t="shared" si="5"/>
        <v>3.99</v>
      </c>
      <c r="X46" s="21">
        <f t="shared" si="11"/>
        <v>13.709999999999999</v>
      </c>
      <c r="Y46" s="4">
        <f t="shared" si="19"/>
        <v>4.0999999999999996</v>
      </c>
      <c r="Z46" s="10">
        <v>0.97585365853658523</v>
      </c>
      <c r="AA46" s="11">
        <f t="shared" si="20"/>
        <v>1.89</v>
      </c>
      <c r="AB46" s="10">
        <v>0</v>
      </c>
      <c r="AC46" s="19">
        <f t="shared" si="7"/>
        <v>4</v>
      </c>
      <c r="AD46" s="19">
        <f t="shared" si="8"/>
        <v>3.03</v>
      </c>
      <c r="AE46" s="21">
        <f t="shared" si="13"/>
        <v>19.05</v>
      </c>
      <c r="AF46" s="4">
        <f t="shared" si="14"/>
        <v>4.0999999999999996</v>
      </c>
      <c r="AG46" s="10">
        <f t="shared" si="15"/>
        <v>1</v>
      </c>
      <c r="AH46" s="11">
        <f t="shared" si="16"/>
        <v>1.89</v>
      </c>
      <c r="AI46" s="10">
        <v>0</v>
      </c>
      <c r="AJ46" s="19">
        <f t="shared" si="17"/>
        <v>3.1</v>
      </c>
      <c r="AK46" s="21">
        <f t="shared" si="18"/>
        <v>15.31</v>
      </c>
      <c r="AL46" s="36"/>
    </row>
    <row r="47" spans="1:38" customFormat="1" x14ac:dyDescent="0.2">
      <c r="A47" s="37"/>
      <c r="B47" s="13">
        <f t="shared" si="9"/>
        <v>42</v>
      </c>
      <c r="C47" s="2" t="s">
        <v>355</v>
      </c>
      <c r="D47" s="28">
        <v>44795</v>
      </c>
      <c r="E47" s="2" t="s">
        <v>36</v>
      </c>
      <c r="F47" s="23" t="s">
        <v>27</v>
      </c>
      <c r="G47" s="23" t="s">
        <v>53</v>
      </c>
      <c r="H47" s="23">
        <v>1000</v>
      </c>
      <c r="I47" s="23" t="s">
        <v>76</v>
      </c>
      <c r="J47" s="23" t="s">
        <v>74</v>
      </c>
      <c r="K47" s="63" t="s">
        <v>319</v>
      </c>
      <c r="L47" s="12" t="s">
        <v>60</v>
      </c>
      <c r="M47" s="4">
        <v>7.81</v>
      </c>
      <c r="N47" s="10">
        <v>1.4658350803633822</v>
      </c>
      <c r="O47" s="11">
        <v>2.52</v>
      </c>
      <c r="P47" s="10">
        <v>0.95333333333333325</v>
      </c>
      <c r="Q47" s="19">
        <f t="shared" si="0"/>
        <v>-2.4</v>
      </c>
      <c r="R47" s="21">
        <f t="shared" si="10"/>
        <v>93.399999999999991</v>
      </c>
      <c r="S47" s="4">
        <f t="shared" si="1"/>
        <v>7.81</v>
      </c>
      <c r="T47" s="10">
        <f t="shared" si="2"/>
        <v>1</v>
      </c>
      <c r="U47" s="11">
        <f t="shared" si="3"/>
        <v>2.52</v>
      </c>
      <c r="V47" s="10">
        <f t="shared" si="4"/>
        <v>1</v>
      </c>
      <c r="W47" s="19">
        <f t="shared" si="5"/>
        <v>-2</v>
      </c>
      <c r="X47" s="21">
        <f t="shared" si="11"/>
        <v>11.709999999999999</v>
      </c>
      <c r="Y47" s="4">
        <f t="shared" si="19"/>
        <v>7.81</v>
      </c>
      <c r="Z47" s="10">
        <v>0.51256410256410256</v>
      </c>
      <c r="AA47" s="11">
        <f t="shared" si="20"/>
        <v>2.52</v>
      </c>
      <c r="AB47" s="10">
        <v>0</v>
      </c>
      <c r="AC47" s="19">
        <f t="shared" si="7"/>
        <v>0</v>
      </c>
      <c r="AD47" s="19">
        <f t="shared" si="8"/>
        <v>-0.51</v>
      </c>
      <c r="AE47" s="21">
        <f t="shared" si="13"/>
        <v>18.54</v>
      </c>
      <c r="AF47" s="4">
        <f t="shared" si="14"/>
        <v>7.81</v>
      </c>
      <c r="AG47" s="10">
        <f t="shared" si="15"/>
        <v>1</v>
      </c>
      <c r="AH47" s="11">
        <f t="shared" si="16"/>
        <v>2.52</v>
      </c>
      <c r="AI47" s="10">
        <v>0</v>
      </c>
      <c r="AJ47" s="19">
        <f t="shared" si="17"/>
        <v>-1</v>
      </c>
      <c r="AK47" s="21">
        <f t="shared" si="18"/>
        <v>14.31</v>
      </c>
      <c r="AL47" s="36"/>
    </row>
    <row r="48" spans="1:38" customFormat="1" x14ac:dyDescent="0.2">
      <c r="A48" s="37"/>
      <c r="B48" s="13">
        <f t="shared" si="9"/>
        <v>43</v>
      </c>
      <c r="C48" s="2" t="s">
        <v>357</v>
      </c>
      <c r="D48" s="28">
        <v>44796</v>
      </c>
      <c r="E48" s="2" t="s">
        <v>34</v>
      </c>
      <c r="F48" s="23" t="s">
        <v>18</v>
      </c>
      <c r="G48" s="23" t="s">
        <v>53</v>
      </c>
      <c r="H48" s="23">
        <v>1000</v>
      </c>
      <c r="I48" s="23" t="s">
        <v>80</v>
      </c>
      <c r="J48" s="23" t="s">
        <v>74</v>
      </c>
      <c r="K48" s="63" t="s">
        <v>318</v>
      </c>
      <c r="L48" s="12" t="s">
        <v>1</v>
      </c>
      <c r="M48" s="4">
        <v>16.21</v>
      </c>
      <c r="N48" s="10">
        <v>0.65679012345679011</v>
      </c>
      <c r="O48" s="11">
        <v>2.83</v>
      </c>
      <c r="P48" s="10">
        <v>0.37000000000000005</v>
      </c>
      <c r="Q48" s="19">
        <f t="shared" si="0"/>
        <v>0</v>
      </c>
      <c r="R48" s="21">
        <f t="shared" si="10"/>
        <v>93.399999999999991</v>
      </c>
      <c r="S48" s="4">
        <f t="shared" si="1"/>
        <v>16.21</v>
      </c>
      <c r="T48" s="10">
        <f t="shared" si="2"/>
        <v>1</v>
      </c>
      <c r="U48" s="11">
        <f t="shared" si="3"/>
        <v>2.83</v>
      </c>
      <c r="V48" s="10">
        <f t="shared" si="4"/>
        <v>1</v>
      </c>
      <c r="W48" s="19">
        <f t="shared" si="5"/>
        <v>0.83</v>
      </c>
      <c r="X48" s="21">
        <f t="shared" si="11"/>
        <v>12.54</v>
      </c>
      <c r="Y48" s="4">
        <f t="shared" si="19"/>
        <v>16.21</v>
      </c>
      <c r="Z48" s="10">
        <v>0.24703703703703705</v>
      </c>
      <c r="AA48" s="11">
        <f t="shared" si="20"/>
        <v>2.83</v>
      </c>
      <c r="AB48" s="10">
        <v>0</v>
      </c>
      <c r="AC48" s="19">
        <f t="shared" si="7"/>
        <v>0</v>
      </c>
      <c r="AD48" s="19">
        <f t="shared" si="8"/>
        <v>-0.25</v>
      </c>
      <c r="AE48" s="21">
        <f t="shared" si="13"/>
        <v>18.29</v>
      </c>
      <c r="AF48" s="4">
        <f t="shared" si="14"/>
        <v>16.21</v>
      </c>
      <c r="AG48" s="10">
        <f t="shared" si="15"/>
        <v>0.5</v>
      </c>
      <c r="AH48" s="11">
        <f t="shared" si="16"/>
        <v>2.83</v>
      </c>
      <c r="AI48" s="10">
        <v>0</v>
      </c>
      <c r="AJ48" s="19">
        <f t="shared" si="17"/>
        <v>-0.5</v>
      </c>
      <c r="AK48" s="21">
        <f t="shared" si="18"/>
        <v>13.81</v>
      </c>
      <c r="AL48" s="36"/>
    </row>
    <row r="49" spans="1:38" customFormat="1" x14ac:dyDescent="0.2">
      <c r="A49" s="37"/>
      <c r="B49" s="13">
        <f t="shared" si="9"/>
        <v>44</v>
      </c>
      <c r="C49" s="2" t="s">
        <v>356</v>
      </c>
      <c r="D49" s="28">
        <v>44796</v>
      </c>
      <c r="E49" s="2" t="s">
        <v>34</v>
      </c>
      <c r="F49" s="23" t="s">
        <v>29</v>
      </c>
      <c r="G49" s="23" t="s">
        <v>53</v>
      </c>
      <c r="H49" s="23">
        <v>1100</v>
      </c>
      <c r="I49" s="23" t="s">
        <v>80</v>
      </c>
      <c r="J49" s="23" t="s">
        <v>74</v>
      </c>
      <c r="K49" s="63" t="s">
        <v>326</v>
      </c>
      <c r="L49" s="12" t="s">
        <v>2</v>
      </c>
      <c r="M49" s="4">
        <v>12.59</v>
      </c>
      <c r="N49" s="10">
        <v>0.86652173913043484</v>
      </c>
      <c r="O49" s="11">
        <v>1.55</v>
      </c>
      <c r="P49" s="10">
        <v>0</v>
      </c>
      <c r="Q49" s="19">
        <f t="shared" si="0"/>
        <v>10</v>
      </c>
      <c r="R49" s="21">
        <f t="shared" si="10"/>
        <v>103.39999999999999</v>
      </c>
      <c r="S49" s="4">
        <f t="shared" si="1"/>
        <v>12.59</v>
      </c>
      <c r="T49" s="10">
        <f t="shared" si="2"/>
        <v>1</v>
      </c>
      <c r="U49" s="11">
        <f t="shared" si="3"/>
        <v>1.55</v>
      </c>
      <c r="V49" s="10">
        <f t="shared" si="4"/>
        <v>1</v>
      </c>
      <c r="W49" s="19">
        <f t="shared" si="5"/>
        <v>12.14</v>
      </c>
      <c r="X49" s="21">
        <f t="shared" si="11"/>
        <v>24.68</v>
      </c>
      <c r="Y49" s="4">
        <f t="shared" si="19"/>
        <v>12.59</v>
      </c>
      <c r="Z49" s="10">
        <v>0.31793650793650796</v>
      </c>
      <c r="AA49" s="11">
        <f t="shared" si="20"/>
        <v>1.55</v>
      </c>
      <c r="AB49" s="10">
        <v>0</v>
      </c>
      <c r="AC49" s="19">
        <f t="shared" si="7"/>
        <v>4</v>
      </c>
      <c r="AD49" s="19">
        <f t="shared" si="8"/>
        <v>3.68</v>
      </c>
      <c r="AE49" s="21">
        <f t="shared" si="13"/>
        <v>21.97</v>
      </c>
      <c r="AF49" s="4">
        <f t="shared" si="14"/>
        <v>12.59</v>
      </c>
      <c r="AG49" s="10">
        <f t="shared" si="15"/>
        <v>0.25</v>
      </c>
      <c r="AH49" s="11">
        <f t="shared" si="16"/>
        <v>1.55</v>
      </c>
      <c r="AI49" s="10">
        <v>0</v>
      </c>
      <c r="AJ49" s="19">
        <f t="shared" si="17"/>
        <v>2.9</v>
      </c>
      <c r="AK49" s="21">
        <f t="shared" si="18"/>
        <v>16.71</v>
      </c>
      <c r="AL49" s="36"/>
    </row>
    <row r="50" spans="1:38" customFormat="1" x14ac:dyDescent="0.2">
      <c r="A50" s="37"/>
      <c r="B50" s="13">
        <f t="shared" si="9"/>
        <v>45</v>
      </c>
      <c r="C50" s="2" t="s">
        <v>358</v>
      </c>
      <c r="D50" s="28">
        <v>44797</v>
      </c>
      <c r="E50" s="2" t="s">
        <v>35</v>
      </c>
      <c r="F50" s="23" t="s">
        <v>18</v>
      </c>
      <c r="G50" s="23" t="s">
        <v>53</v>
      </c>
      <c r="H50" s="23">
        <v>1200</v>
      </c>
      <c r="I50" s="23" t="s">
        <v>80</v>
      </c>
      <c r="J50" s="23" t="s">
        <v>74</v>
      </c>
      <c r="K50" s="63" t="s">
        <v>318</v>
      </c>
      <c r="L50" s="12" t="s">
        <v>65</v>
      </c>
      <c r="M50" s="4">
        <v>5.4</v>
      </c>
      <c r="N50" s="10">
        <v>2.2663003663003662</v>
      </c>
      <c r="O50" s="11">
        <v>2.02</v>
      </c>
      <c r="P50" s="10">
        <v>2.2199999999999998</v>
      </c>
      <c r="Q50" s="19">
        <f t="shared" si="0"/>
        <v>-4.5</v>
      </c>
      <c r="R50" s="21">
        <f t="shared" si="10"/>
        <v>98.899999999999991</v>
      </c>
      <c r="S50" s="4">
        <f t="shared" si="1"/>
        <v>5.4</v>
      </c>
      <c r="T50" s="10">
        <f t="shared" si="2"/>
        <v>1</v>
      </c>
      <c r="U50" s="11">
        <f t="shared" si="3"/>
        <v>2.02</v>
      </c>
      <c r="V50" s="10">
        <f t="shared" si="4"/>
        <v>1</v>
      </c>
      <c r="W50" s="19">
        <f t="shared" si="5"/>
        <v>-2</v>
      </c>
      <c r="X50" s="21">
        <f t="shared" si="11"/>
        <v>22.68</v>
      </c>
      <c r="Y50" s="4">
        <f t="shared" si="19"/>
        <v>5.4</v>
      </c>
      <c r="Z50" s="10">
        <v>0.74148148148148152</v>
      </c>
      <c r="AA50" s="11">
        <f t="shared" si="20"/>
        <v>2.02</v>
      </c>
      <c r="AB50" s="10">
        <v>0</v>
      </c>
      <c r="AC50" s="19">
        <f t="shared" si="7"/>
        <v>0</v>
      </c>
      <c r="AD50" s="19">
        <f t="shared" si="8"/>
        <v>-0.74</v>
      </c>
      <c r="AE50" s="21">
        <f t="shared" si="13"/>
        <v>21.23</v>
      </c>
      <c r="AF50" s="4">
        <f t="shared" si="14"/>
        <v>5.4</v>
      </c>
      <c r="AG50" s="10">
        <f t="shared" si="15"/>
        <v>0.5</v>
      </c>
      <c r="AH50" s="11">
        <f t="shared" si="16"/>
        <v>2.02</v>
      </c>
      <c r="AI50" s="10">
        <v>0</v>
      </c>
      <c r="AJ50" s="19">
        <f t="shared" si="17"/>
        <v>-0.5</v>
      </c>
      <c r="AK50" s="21">
        <f t="shared" si="18"/>
        <v>16.21</v>
      </c>
      <c r="AL50" s="36"/>
    </row>
    <row r="51" spans="1:38" customFormat="1" x14ac:dyDescent="0.2">
      <c r="A51" s="37"/>
      <c r="B51" s="13">
        <f t="shared" si="9"/>
        <v>46</v>
      </c>
      <c r="C51" s="2" t="s">
        <v>360</v>
      </c>
      <c r="D51" s="28">
        <v>44797</v>
      </c>
      <c r="E51" s="2" t="s">
        <v>35</v>
      </c>
      <c r="F51" s="23" t="s">
        <v>18</v>
      </c>
      <c r="G51" s="23" t="s">
        <v>53</v>
      </c>
      <c r="H51" s="23">
        <v>1200</v>
      </c>
      <c r="I51" s="23" t="s">
        <v>80</v>
      </c>
      <c r="J51" s="23" t="s">
        <v>74</v>
      </c>
      <c r="K51" s="63" t="s">
        <v>318</v>
      </c>
      <c r="L51" s="12" t="s">
        <v>1</v>
      </c>
      <c r="M51" s="4">
        <v>12</v>
      </c>
      <c r="N51" s="10">
        <v>0.90999999999999992</v>
      </c>
      <c r="O51" s="11">
        <v>3.85</v>
      </c>
      <c r="P51" s="10">
        <v>0.32444444444444448</v>
      </c>
      <c r="Q51" s="19">
        <f t="shared" si="0"/>
        <v>0</v>
      </c>
      <c r="R51" s="21">
        <f t="shared" si="10"/>
        <v>98.899999999999991</v>
      </c>
      <c r="S51" s="4">
        <f t="shared" si="1"/>
        <v>12</v>
      </c>
      <c r="T51" s="10">
        <f t="shared" si="2"/>
        <v>1</v>
      </c>
      <c r="U51" s="11">
        <f t="shared" si="3"/>
        <v>3.85</v>
      </c>
      <c r="V51" s="10">
        <f t="shared" si="4"/>
        <v>1</v>
      </c>
      <c r="W51" s="19">
        <f t="shared" si="5"/>
        <v>1.85</v>
      </c>
      <c r="X51" s="21">
        <f t="shared" si="11"/>
        <v>24.53</v>
      </c>
      <c r="Y51" s="4">
        <f t="shared" si="19"/>
        <v>12</v>
      </c>
      <c r="Z51" s="10">
        <v>0.33333333333333331</v>
      </c>
      <c r="AA51" s="11">
        <f t="shared" si="20"/>
        <v>3.85</v>
      </c>
      <c r="AB51" s="10">
        <v>0</v>
      </c>
      <c r="AC51" s="19">
        <f t="shared" si="7"/>
        <v>0</v>
      </c>
      <c r="AD51" s="19">
        <f t="shared" si="8"/>
        <v>-0.33</v>
      </c>
      <c r="AE51" s="21">
        <f t="shared" si="13"/>
        <v>20.900000000000002</v>
      </c>
      <c r="AF51" s="4">
        <f t="shared" si="14"/>
        <v>12</v>
      </c>
      <c r="AG51" s="10">
        <f t="shared" si="15"/>
        <v>0.5</v>
      </c>
      <c r="AH51" s="11">
        <f t="shared" si="16"/>
        <v>3.85</v>
      </c>
      <c r="AI51" s="10">
        <v>0</v>
      </c>
      <c r="AJ51" s="19">
        <f t="shared" si="17"/>
        <v>-0.5</v>
      </c>
      <c r="AK51" s="21">
        <f t="shared" si="18"/>
        <v>15.71</v>
      </c>
      <c r="AL51" s="36"/>
    </row>
    <row r="52" spans="1:38" customFormat="1" x14ac:dyDescent="0.2">
      <c r="A52" s="37"/>
      <c r="B52" s="13">
        <f t="shared" si="9"/>
        <v>47</v>
      </c>
      <c r="C52" s="2" t="s">
        <v>359</v>
      </c>
      <c r="D52" s="28">
        <v>44797</v>
      </c>
      <c r="E52" s="2" t="s">
        <v>35</v>
      </c>
      <c r="F52" s="23" t="s">
        <v>18</v>
      </c>
      <c r="G52" s="23" t="s">
        <v>53</v>
      </c>
      <c r="H52" s="23">
        <v>1200</v>
      </c>
      <c r="I52" s="23" t="s">
        <v>80</v>
      </c>
      <c r="J52" s="23" t="s">
        <v>74</v>
      </c>
      <c r="K52" s="63" t="s">
        <v>318</v>
      </c>
      <c r="L52" s="12" t="s">
        <v>52</v>
      </c>
      <c r="M52" s="4">
        <v>13.5</v>
      </c>
      <c r="N52" s="10">
        <v>0.79799999999999993</v>
      </c>
      <c r="O52" s="11">
        <v>4.2</v>
      </c>
      <c r="P52" s="10">
        <v>0.26499999999999979</v>
      </c>
      <c r="Q52" s="19">
        <f t="shared" si="0"/>
        <v>-1.1000000000000001</v>
      </c>
      <c r="R52" s="21">
        <f t="shared" si="10"/>
        <v>97.8</v>
      </c>
      <c r="S52" s="4">
        <f t="shared" si="1"/>
        <v>13.5</v>
      </c>
      <c r="T52" s="10">
        <f t="shared" si="2"/>
        <v>1</v>
      </c>
      <c r="U52" s="11">
        <f t="shared" si="3"/>
        <v>4.2</v>
      </c>
      <c r="V52" s="10">
        <f t="shared" si="4"/>
        <v>1</v>
      </c>
      <c r="W52" s="19">
        <f t="shared" si="5"/>
        <v>-2</v>
      </c>
      <c r="X52" s="21">
        <f t="shared" si="11"/>
        <v>22.53</v>
      </c>
      <c r="Y52" s="4">
        <f t="shared" si="19"/>
        <v>13.5</v>
      </c>
      <c r="Z52" s="10">
        <v>0.29592592592592593</v>
      </c>
      <c r="AA52" s="11">
        <f t="shared" si="20"/>
        <v>4.2</v>
      </c>
      <c r="AB52" s="10">
        <v>0</v>
      </c>
      <c r="AC52" s="19">
        <f t="shared" si="7"/>
        <v>0</v>
      </c>
      <c r="AD52" s="19">
        <f t="shared" si="8"/>
        <v>-0.3</v>
      </c>
      <c r="AE52" s="21">
        <f t="shared" si="13"/>
        <v>20.6</v>
      </c>
      <c r="AF52" s="4">
        <f t="shared" si="14"/>
        <v>13.5</v>
      </c>
      <c r="AG52" s="10">
        <f t="shared" si="15"/>
        <v>0.5</v>
      </c>
      <c r="AH52" s="11">
        <f t="shared" si="16"/>
        <v>4.2</v>
      </c>
      <c r="AI52" s="10">
        <v>0</v>
      </c>
      <c r="AJ52" s="19">
        <f t="shared" si="17"/>
        <v>-0.5</v>
      </c>
      <c r="AK52" s="21">
        <f t="shared" si="18"/>
        <v>15.21</v>
      </c>
      <c r="AL52" s="36"/>
    </row>
    <row r="53" spans="1:38" customFormat="1" x14ac:dyDescent="0.2">
      <c r="A53" s="37"/>
      <c r="B53" s="13">
        <f t="shared" si="9"/>
        <v>48</v>
      </c>
      <c r="C53" s="2" t="s">
        <v>321</v>
      </c>
      <c r="D53" s="28">
        <v>44798</v>
      </c>
      <c r="E53" s="2" t="s">
        <v>32</v>
      </c>
      <c r="F53" s="23" t="s">
        <v>18</v>
      </c>
      <c r="G53" s="23" t="s">
        <v>53</v>
      </c>
      <c r="H53" s="23">
        <v>1300</v>
      </c>
      <c r="I53" s="23" t="s">
        <v>80</v>
      </c>
      <c r="J53" s="23" t="s">
        <v>74</v>
      </c>
      <c r="K53" s="63" t="s">
        <v>320</v>
      </c>
      <c r="L53" s="12" t="s">
        <v>5</v>
      </c>
      <c r="M53" s="4">
        <v>3.4</v>
      </c>
      <c r="N53" s="10">
        <v>4.1873684210526312</v>
      </c>
      <c r="O53" s="11">
        <v>1.64</v>
      </c>
      <c r="P53" s="10">
        <v>0</v>
      </c>
      <c r="Q53" s="19">
        <f t="shared" ref="Q53:Q54" si="29">ROUND(IF(OR($L53="1st",$L53="WON"),($M53*$N53)+($O53*$P53),IF(OR($L53="2nd",$L53="3rd"),IF($O53="NTD",0,($O53*$P53))))-($N53+$P53),1)</f>
        <v>-4.2</v>
      </c>
      <c r="R53" s="21">
        <f t="shared" si="10"/>
        <v>93.6</v>
      </c>
      <c r="S53" s="4">
        <f t="shared" si="1"/>
        <v>3.4</v>
      </c>
      <c r="T53" s="10">
        <f t="shared" si="2"/>
        <v>1</v>
      </c>
      <c r="U53" s="11">
        <f t="shared" si="3"/>
        <v>1.64</v>
      </c>
      <c r="V53" s="10">
        <f t="shared" si="4"/>
        <v>1</v>
      </c>
      <c r="W53" s="19">
        <f t="shared" si="5"/>
        <v>-0.36</v>
      </c>
      <c r="X53" s="21">
        <f t="shared" si="11"/>
        <v>22.17</v>
      </c>
      <c r="Y53" s="4">
        <f t="shared" si="19"/>
        <v>3.4</v>
      </c>
      <c r="Z53" s="10">
        <v>1.1776470588235293</v>
      </c>
      <c r="AA53" s="11">
        <f t="shared" si="20"/>
        <v>1.64</v>
      </c>
      <c r="AB53" s="10">
        <v>0</v>
      </c>
      <c r="AC53" s="19">
        <f t="shared" si="7"/>
        <v>0</v>
      </c>
      <c r="AD53" s="19">
        <f t="shared" si="8"/>
        <v>-1.18</v>
      </c>
      <c r="AE53" s="21">
        <f t="shared" si="13"/>
        <v>19.420000000000002</v>
      </c>
      <c r="AF53" s="4">
        <f t="shared" si="14"/>
        <v>3.4</v>
      </c>
      <c r="AG53" s="10">
        <f t="shared" si="15"/>
        <v>2</v>
      </c>
      <c r="AH53" s="11">
        <f t="shared" si="16"/>
        <v>1.64</v>
      </c>
      <c r="AI53" s="10">
        <v>0</v>
      </c>
      <c r="AJ53" s="19">
        <f t="shared" si="17"/>
        <v>-2</v>
      </c>
      <c r="AK53" s="21">
        <f t="shared" si="18"/>
        <v>13.21</v>
      </c>
      <c r="AL53" s="36"/>
    </row>
    <row r="54" spans="1:38" customFormat="1" x14ac:dyDescent="0.2">
      <c r="A54" s="37"/>
      <c r="B54" s="13">
        <f t="shared" si="9"/>
        <v>49</v>
      </c>
      <c r="C54" s="2" t="s">
        <v>367</v>
      </c>
      <c r="D54" s="28">
        <v>44798</v>
      </c>
      <c r="E54" s="2" t="s">
        <v>32</v>
      </c>
      <c r="F54" s="23" t="s">
        <v>27</v>
      </c>
      <c r="G54" s="23" t="s">
        <v>53</v>
      </c>
      <c r="H54" s="23">
        <v>1000</v>
      </c>
      <c r="I54" s="23" t="s">
        <v>80</v>
      </c>
      <c r="J54" s="23" t="s">
        <v>74</v>
      </c>
      <c r="K54" s="63" t="s">
        <v>319</v>
      </c>
      <c r="L54" s="12" t="s">
        <v>5</v>
      </c>
      <c r="M54" s="4">
        <v>3.65</v>
      </c>
      <c r="N54" s="10">
        <v>3.7819047619047619</v>
      </c>
      <c r="O54" s="11">
        <v>1.67</v>
      </c>
      <c r="P54" s="10">
        <v>0</v>
      </c>
      <c r="Q54" s="19">
        <f t="shared" si="29"/>
        <v>-3.8</v>
      </c>
      <c r="R54" s="21">
        <f t="shared" si="10"/>
        <v>89.8</v>
      </c>
      <c r="S54" s="4">
        <f t="shared" si="1"/>
        <v>3.65</v>
      </c>
      <c r="T54" s="10">
        <f t="shared" si="2"/>
        <v>1</v>
      </c>
      <c r="U54" s="11">
        <f t="shared" si="3"/>
        <v>1.67</v>
      </c>
      <c r="V54" s="10">
        <f t="shared" si="4"/>
        <v>1</v>
      </c>
      <c r="W54" s="19">
        <f t="shared" si="5"/>
        <v>-0.33</v>
      </c>
      <c r="X54" s="21">
        <f t="shared" si="11"/>
        <v>21.840000000000003</v>
      </c>
      <c r="Y54" s="4">
        <f t="shared" si="19"/>
        <v>3.65</v>
      </c>
      <c r="Z54" s="10">
        <v>1.0963013698630137</v>
      </c>
      <c r="AA54" s="11">
        <f t="shared" si="20"/>
        <v>1.67</v>
      </c>
      <c r="AB54" s="10">
        <v>0</v>
      </c>
      <c r="AC54" s="19">
        <f t="shared" si="7"/>
        <v>0</v>
      </c>
      <c r="AD54" s="19">
        <f t="shared" si="8"/>
        <v>-1.1000000000000001</v>
      </c>
      <c r="AE54" s="21">
        <f t="shared" si="13"/>
        <v>18.32</v>
      </c>
      <c r="AF54" s="4">
        <f t="shared" si="14"/>
        <v>3.65</v>
      </c>
      <c r="AG54" s="10">
        <f t="shared" si="15"/>
        <v>1</v>
      </c>
      <c r="AH54" s="11">
        <f t="shared" si="16"/>
        <v>1.67</v>
      </c>
      <c r="AI54" s="10">
        <v>0</v>
      </c>
      <c r="AJ54" s="19">
        <f t="shared" si="17"/>
        <v>-1</v>
      </c>
      <c r="AK54" s="21">
        <f t="shared" si="18"/>
        <v>12.21</v>
      </c>
      <c r="AL54" s="36"/>
    </row>
    <row r="55" spans="1:38" customFormat="1" x14ac:dyDescent="0.2">
      <c r="A55" s="37"/>
      <c r="B55" s="13">
        <f t="shared" si="9"/>
        <v>50</v>
      </c>
      <c r="C55" s="2" t="s">
        <v>368</v>
      </c>
      <c r="D55" s="28">
        <v>44798</v>
      </c>
      <c r="E55" s="2" t="s">
        <v>32</v>
      </c>
      <c r="F55" s="23" t="s">
        <v>27</v>
      </c>
      <c r="G55" s="23" t="s">
        <v>53</v>
      </c>
      <c r="H55" s="23">
        <v>1000</v>
      </c>
      <c r="I55" s="23" t="s">
        <v>80</v>
      </c>
      <c r="J55" s="23" t="s">
        <v>74</v>
      </c>
      <c r="K55" s="63" t="s">
        <v>318</v>
      </c>
      <c r="L55" s="12" t="s">
        <v>60</v>
      </c>
      <c r="M55" s="4">
        <v>3.5</v>
      </c>
      <c r="N55" s="10">
        <v>3.9800000000000004</v>
      </c>
      <c r="O55" s="11">
        <v>1.46</v>
      </c>
      <c r="P55" s="10">
        <v>0</v>
      </c>
      <c r="Q55" s="19">
        <f t="shared" si="0"/>
        <v>-4</v>
      </c>
      <c r="R55" s="21">
        <f t="shared" si="10"/>
        <v>85.8</v>
      </c>
      <c r="S55" s="4">
        <f t="shared" ref="S55:S130" si="30">M55</f>
        <v>3.5</v>
      </c>
      <c r="T55" s="10">
        <f t="shared" si="2"/>
        <v>1</v>
      </c>
      <c r="U55" s="11">
        <f t="shared" ref="U55:U130" si="31">O55</f>
        <v>1.46</v>
      </c>
      <c r="V55" s="10">
        <f t="shared" si="4"/>
        <v>1</v>
      </c>
      <c r="W55" s="19">
        <f t="shared" si="5"/>
        <v>-2</v>
      </c>
      <c r="X55" s="21">
        <f t="shared" si="11"/>
        <v>19.840000000000003</v>
      </c>
      <c r="Y55" s="4">
        <f t="shared" si="19"/>
        <v>3.5</v>
      </c>
      <c r="Z55" s="10">
        <v>1.1414285714285712</v>
      </c>
      <c r="AA55" s="11">
        <f t="shared" si="20"/>
        <v>1.46</v>
      </c>
      <c r="AB55" s="10">
        <v>0</v>
      </c>
      <c r="AC55" s="19">
        <f t="shared" si="7"/>
        <v>0</v>
      </c>
      <c r="AD55" s="19">
        <f t="shared" si="8"/>
        <v>-1.1399999999999999</v>
      </c>
      <c r="AE55" s="21">
        <f t="shared" si="13"/>
        <v>17.18</v>
      </c>
      <c r="AF55" s="4">
        <f t="shared" si="14"/>
        <v>3.5</v>
      </c>
      <c r="AG55" s="10">
        <f t="shared" si="15"/>
        <v>0.5</v>
      </c>
      <c r="AH55" s="11">
        <f t="shared" si="16"/>
        <v>1.46</v>
      </c>
      <c r="AI55" s="10">
        <v>0</v>
      </c>
      <c r="AJ55" s="19">
        <f t="shared" si="17"/>
        <v>-0.5</v>
      </c>
      <c r="AK55" s="21">
        <f t="shared" si="18"/>
        <v>11.71</v>
      </c>
      <c r="AL55" s="36"/>
    </row>
    <row r="56" spans="1:38" customFormat="1" x14ac:dyDescent="0.2">
      <c r="A56" s="37"/>
      <c r="B56" s="13">
        <f t="shared" si="9"/>
        <v>51</v>
      </c>
      <c r="C56" s="2" t="s">
        <v>371</v>
      </c>
      <c r="D56" s="28">
        <v>44799</v>
      </c>
      <c r="E56" s="2" t="s">
        <v>36</v>
      </c>
      <c r="F56" s="23" t="s">
        <v>18</v>
      </c>
      <c r="G56" s="23" t="s">
        <v>53</v>
      </c>
      <c r="H56" s="23">
        <v>1000</v>
      </c>
      <c r="I56" s="23" t="s">
        <v>76</v>
      </c>
      <c r="J56" s="23" t="s">
        <v>74</v>
      </c>
      <c r="K56" s="63" t="s">
        <v>319</v>
      </c>
      <c r="L56" s="12" t="s">
        <v>49</v>
      </c>
      <c r="M56" s="4">
        <v>4.2</v>
      </c>
      <c r="N56" s="10">
        <v>3.1123076923076924</v>
      </c>
      <c r="O56" s="11">
        <v>1.8</v>
      </c>
      <c r="P56" s="10">
        <v>3.8338461538461539</v>
      </c>
      <c r="Q56" s="19">
        <f t="shared" si="0"/>
        <v>-6.9</v>
      </c>
      <c r="R56" s="21">
        <f t="shared" si="10"/>
        <v>78.899999999999991</v>
      </c>
      <c r="S56" s="4">
        <f t="shared" si="30"/>
        <v>4.2</v>
      </c>
      <c r="T56" s="10">
        <f t="shared" si="2"/>
        <v>1</v>
      </c>
      <c r="U56" s="11">
        <f t="shared" si="31"/>
        <v>1.8</v>
      </c>
      <c r="V56" s="10">
        <f t="shared" si="4"/>
        <v>1</v>
      </c>
      <c r="W56" s="19">
        <f t="shared" si="5"/>
        <v>-2</v>
      </c>
      <c r="X56" s="21">
        <f t="shared" si="11"/>
        <v>17.840000000000003</v>
      </c>
      <c r="Y56" s="4">
        <f t="shared" si="19"/>
        <v>4.2</v>
      </c>
      <c r="Z56" s="10">
        <v>0.95285714285714285</v>
      </c>
      <c r="AA56" s="11">
        <f t="shared" si="20"/>
        <v>1.8</v>
      </c>
      <c r="AB56" s="10">
        <v>0</v>
      </c>
      <c r="AC56" s="19">
        <f t="shared" si="7"/>
        <v>0</v>
      </c>
      <c r="AD56" s="19">
        <f t="shared" si="8"/>
        <v>-0.95</v>
      </c>
      <c r="AE56" s="21">
        <f t="shared" si="13"/>
        <v>16.23</v>
      </c>
      <c r="AF56" s="4">
        <f t="shared" si="14"/>
        <v>4.2</v>
      </c>
      <c r="AG56" s="10">
        <f t="shared" si="15"/>
        <v>1</v>
      </c>
      <c r="AH56" s="11">
        <f t="shared" si="16"/>
        <v>1.8</v>
      </c>
      <c r="AI56" s="10">
        <v>0</v>
      </c>
      <c r="AJ56" s="19">
        <f t="shared" si="17"/>
        <v>-1</v>
      </c>
      <c r="AK56" s="21">
        <f t="shared" si="18"/>
        <v>10.71</v>
      </c>
      <c r="AL56" s="36"/>
    </row>
    <row r="57" spans="1:38" customFormat="1" x14ac:dyDescent="0.2">
      <c r="A57" s="37"/>
      <c r="B57" s="13">
        <f t="shared" si="9"/>
        <v>52</v>
      </c>
      <c r="C57" s="2" t="s">
        <v>314</v>
      </c>
      <c r="D57" s="28">
        <v>44799</v>
      </c>
      <c r="E57" s="2" t="s">
        <v>36</v>
      </c>
      <c r="F57" s="23" t="s">
        <v>18</v>
      </c>
      <c r="G57" s="23" t="s">
        <v>53</v>
      </c>
      <c r="H57" s="23">
        <v>1000</v>
      </c>
      <c r="I57" s="23" t="s">
        <v>76</v>
      </c>
      <c r="J57" s="23" t="s">
        <v>74</v>
      </c>
      <c r="K57" s="63" t="s">
        <v>319</v>
      </c>
      <c r="L57" s="12" t="s">
        <v>60</v>
      </c>
      <c r="M57" s="4">
        <v>19.5</v>
      </c>
      <c r="N57" s="10">
        <v>0.542432432432432</v>
      </c>
      <c r="O57" s="11">
        <v>4.22</v>
      </c>
      <c r="P57" s="10">
        <v>0.16800000000000004</v>
      </c>
      <c r="Q57" s="19">
        <f t="shared" ref="Q57" si="32">ROUND(IF(OR($L57="1st",$L57="WON"),($M57*$N57)+($O57*$P57),IF(OR($L57="2nd",$L57="3rd"),IF($O57="NTD",0,($O57*$P57))))-($N57+$P57),1)</f>
        <v>-0.7</v>
      </c>
      <c r="R57" s="21">
        <f t="shared" si="10"/>
        <v>78.199999999999989</v>
      </c>
      <c r="S57" s="4">
        <f t="shared" si="30"/>
        <v>19.5</v>
      </c>
      <c r="T57" s="10">
        <f t="shared" si="2"/>
        <v>1</v>
      </c>
      <c r="U57" s="11">
        <f t="shared" si="31"/>
        <v>4.22</v>
      </c>
      <c r="V57" s="10">
        <f t="shared" si="4"/>
        <v>1</v>
      </c>
      <c r="W57" s="19">
        <f t="shared" si="5"/>
        <v>-2</v>
      </c>
      <c r="X57" s="21">
        <f t="shared" si="11"/>
        <v>15.840000000000003</v>
      </c>
      <c r="Y57" s="4">
        <f t="shared" si="19"/>
        <v>19.5</v>
      </c>
      <c r="Z57" s="10">
        <v>0.20487179487179488</v>
      </c>
      <c r="AA57" s="11">
        <f t="shared" si="20"/>
        <v>4.22</v>
      </c>
      <c r="AB57" s="10">
        <v>0</v>
      </c>
      <c r="AC57" s="19">
        <f t="shared" si="7"/>
        <v>0</v>
      </c>
      <c r="AD57" s="19">
        <f t="shared" si="8"/>
        <v>-0.2</v>
      </c>
      <c r="AE57" s="21">
        <f t="shared" si="13"/>
        <v>16.03</v>
      </c>
      <c r="AF57" s="4">
        <f t="shared" si="14"/>
        <v>19.5</v>
      </c>
      <c r="AG57" s="10">
        <f t="shared" si="15"/>
        <v>1</v>
      </c>
      <c r="AH57" s="11">
        <f t="shared" si="16"/>
        <v>4.22</v>
      </c>
      <c r="AI57" s="10">
        <v>0</v>
      </c>
      <c r="AJ57" s="19">
        <f t="shared" si="17"/>
        <v>-1</v>
      </c>
      <c r="AK57" s="21">
        <f t="shared" si="18"/>
        <v>9.7100000000000009</v>
      </c>
      <c r="AL57" s="36"/>
    </row>
    <row r="58" spans="1:38" customFormat="1" x14ac:dyDescent="0.2">
      <c r="A58" s="37"/>
      <c r="B58" s="13">
        <f t="shared" si="9"/>
        <v>53</v>
      </c>
      <c r="C58" s="2" t="s">
        <v>373</v>
      </c>
      <c r="D58" s="28">
        <v>44800</v>
      </c>
      <c r="E58" s="2" t="s">
        <v>114</v>
      </c>
      <c r="F58" s="23" t="s">
        <v>27</v>
      </c>
      <c r="G58" s="23" t="s">
        <v>53</v>
      </c>
      <c r="H58" s="23">
        <v>1000</v>
      </c>
      <c r="I58" s="23" t="s">
        <v>78</v>
      </c>
      <c r="J58" s="23" t="s">
        <v>74</v>
      </c>
      <c r="K58" s="63" t="s">
        <v>320</v>
      </c>
      <c r="L58" s="12" t="s">
        <v>2</v>
      </c>
      <c r="M58" s="4">
        <v>2.72</v>
      </c>
      <c r="N58" s="10">
        <v>5.8125714285714274</v>
      </c>
      <c r="O58" s="11">
        <v>1.48</v>
      </c>
      <c r="P58" s="10">
        <v>0</v>
      </c>
      <c r="Q58" s="19">
        <f t="shared" si="0"/>
        <v>10</v>
      </c>
      <c r="R58" s="21">
        <f>Q58+R57</f>
        <v>88.199999999999989</v>
      </c>
      <c r="S58" s="4">
        <f t="shared" si="30"/>
        <v>2.72</v>
      </c>
      <c r="T58" s="10">
        <f t="shared" si="2"/>
        <v>1</v>
      </c>
      <c r="U58" s="11">
        <f t="shared" si="31"/>
        <v>1.48</v>
      </c>
      <c r="V58" s="10">
        <f t="shared" si="4"/>
        <v>1</v>
      </c>
      <c r="W58" s="19">
        <f t="shared" si="5"/>
        <v>2.2000000000000002</v>
      </c>
      <c r="X58" s="21">
        <f t="shared" si="11"/>
        <v>18.040000000000003</v>
      </c>
      <c r="Y58" s="4">
        <f t="shared" si="19"/>
        <v>2.72</v>
      </c>
      <c r="Z58" s="10">
        <v>1.4696330275229359</v>
      </c>
      <c r="AA58" s="11">
        <f t="shared" si="20"/>
        <v>1.48</v>
      </c>
      <c r="AB58" s="10">
        <v>0</v>
      </c>
      <c r="AC58" s="19">
        <f t="shared" si="7"/>
        <v>4</v>
      </c>
      <c r="AD58" s="19">
        <f t="shared" si="8"/>
        <v>2.5299999999999998</v>
      </c>
      <c r="AE58" s="21">
        <f t="shared" si="13"/>
        <v>18.560000000000002</v>
      </c>
      <c r="AF58" s="4">
        <f t="shared" si="14"/>
        <v>2.72</v>
      </c>
      <c r="AG58" s="10">
        <f t="shared" si="15"/>
        <v>2</v>
      </c>
      <c r="AH58" s="11">
        <f t="shared" si="16"/>
        <v>1.48</v>
      </c>
      <c r="AI58" s="10">
        <v>0</v>
      </c>
      <c r="AJ58" s="19">
        <f t="shared" si="17"/>
        <v>3.44</v>
      </c>
      <c r="AK58" s="21">
        <f t="shared" si="18"/>
        <v>13.15</v>
      </c>
      <c r="AL58" s="36"/>
    </row>
    <row r="59" spans="1:38" customFormat="1" x14ac:dyDescent="0.2">
      <c r="A59" s="37"/>
      <c r="B59" s="13">
        <f t="shared" si="9"/>
        <v>54</v>
      </c>
      <c r="C59" s="2" t="s">
        <v>374</v>
      </c>
      <c r="D59" s="28">
        <v>44800</v>
      </c>
      <c r="E59" s="2" t="s">
        <v>114</v>
      </c>
      <c r="F59" s="23" t="s">
        <v>37</v>
      </c>
      <c r="G59" s="23" t="s">
        <v>375</v>
      </c>
      <c r="H59" s="23">
        <v>1200</v>
      </c>
      <c r="I59" s="23" t="s">
        <v>78</v>
      </c>
      <c r="J59" s="23" t="s">
        <v>74</v>
      </c>
      <c r="K59" s="63" t="s">
        <v>319</v>
      </c>
      <c r="L59" s="12" t="s">
        <v>52</v>
      </c>
      <c r="M59" s="4">
        <v>6.07</v>
      </c>
      <c r="N59" s="10">
        <v>1.979179600886918</v>
      </c>
      <c r="O59" s="11">
        <v>2.4</v>
      </c>
      <c r="P59" s="10">
        <v>1.44</v>
      </c>
      <c r="Q59" s="19">
        <f t="shared" si="0"/>
        <v>-3.4</v>
      </c>
      <c r="R59" s="21">
        <f t="shared" si="10"/>
        <v>84.799999999999983</v>
      </c>
      <c r="S59" s="4">
        <f t="shared" si="30"/>
        <v>6.07</v>
      </c>
      <c r="T59" s="10">
        <f t="shared" si="2"/>
        <v>1</v>
      </c>
      <c r="U59" s="11">
        <f t="shared" si="31"/>
        <v>2.4</v>
      </c>
      <c r="V59" s="10">
        <f t="shared" si="4"/>
        <v>1</v>
      </c>
      <c r="W59" s="19">
        <f t="shared" si="5"/>
        <v>-2</v>
      </c>
      <c r="X59" s="21">
        <f t="shared" si="11"/>
        <v>16.040000000000003</v>
      </c>
      <c r="Y59" s="4">
        <f t="shared" si="19"/>
        <v>6.07</v>
      </c>
      <c r="Z59" s="10">
        <v>0.65876809063748887</v>
      </c>
      <c r="AA59" s="11">
        <f t="shared" si="20"/>
        <v>2.4</v>
      </c>
      <c r="AB59" s="10">
        <v>0</v>
      </c>
      <c r="AC59" s="19">
        <f t="shared" si="7"/>
        <v>0</v>
      </c>
      <c r="AD59" s="19">
        <f t="shared" si="8"/>
        <v>-0.66</v>
      </c>
      <c r="AE59" s="21">
        <f t="shared" si="13"/>
        <v>17.900000000000002</v>
      </c>
      <c r="AF59" s="4">
        <f t="shared" si="14"/>
        <v>6.07</v>
      </c>
      <c r="AG59" s="10">
        <f t="shared" si="15"/>
        <v>1</v>
      </c>
      <c r="AH59" s="11">
        <f t="shared" si="16"/>
        <v>2.4</v>
      </c>
      <c r="AI59" s="10">
        <v>0</v>
      </c>
      <c r="AJ59" s="19">
        <f t="shared" si="17"/>
        <v>-1</v>
      </c>
      <c r="AK59" s="21">
        <f t="shared" si="18"/>
        <v>12.15</v>
      </c>
      <c r="AL59" s="36"/>
    </row>
    <row r="60" spans="1:38" customFormat="1" x14ac:dyDescent="0.2">
      <c r="A60" s="37"/>
      <c r="B60" s="13">
        <f t="shared" si="9"/>
        <v>55</v>
      </c>
      <c r="C60" s="2" t="s">
        <v>376</v>
      </c>
      <c r="D60" s="28">
        <v>44800</v>
      </c>
      <c r="E60" s="2" t="s">
        <v>40</v>
      </c>
      <c r="F60" s="23" t="s">
        <v>29</v>
      </c>
      <c r="G60" s="23" t="s">
        <v>133</v>
      </c>
      <c r="H60" s="23">
        <v>1400</v>
      </c>
      <c r="I60" s="23" t="s">
        <v>78</v>
      </c>
      <c r="J60" s="23" t="s">
        <v>74</v>
      </c>
      <c r="K60" s="63" t="s">
        <v>318</v>
      </c>
      <c r="L60" s="12" t="s">
        <v>1</v>
      </c>
      <c r="M60" s="4">
        <v>7.34</v>
      </c>
      <c r="N60" s="10">
        <v>1.5727450980392157</v>
      </c>
      <c r="O60" s="11">
        <v>2.2000000000000002</v>
      </c>
      <c r="P60" s="10">
        <v>1.3514285714285714</v>
      </c>
      <c r="Q60" s="19">
        <f t="shared" si="0"/>
        <v>0</v>
      </c>
      <c r="R60" s="21">
        <f t="shared" si="10"/>
        <v>84.799999999999983</v>
      </c>
      <c r="S60" s="4">
        <f t="shared" si="30"/>
        <v>7.34</v>
      </c>
      <c r="T60" s="10">
        <f t="shared" si="2"/>
        <v>1</v>
      </c>
      <c r="U60" s="11">
        <f t="shared" si="31"/>
        <v>2.2000000000000002</v>
      </c>
      <c r="V60" s="10">
        <f t="shared" si="4"/>
        <v>1</v>
      </c>
      <c r="W60" s="19">
        <f t="shared" si="5"/>
        <v>0.2</v>
      </c>
      <c r="X60" s="21">
        <f t="shared" si="11"/>
        <v>16.240000000000002</v>
      </c>
      <c r="Y60" s="4">
        <f t="shared" si="19"/>
        <v>7.34</v>
      </c>
      <c r="Z60" s="10">
        <v>0.545382106058798</v>
      </c>
      <c r="AA60" s="11">
        <f t="shared" si="20"/>
        <v>2.2000000000000002</v>
      </c>
      <c r="AB60" s="10">
        <v>0</v>
      </c>
      <c r="AC60" s="19">
        <f t="shared" si="7"/>
        <v>0</v>
      </c>
      <c r="AD60" s="19">
        <f t="shared" si="8"/>
        <v>-0.55000000000000004</v>
      </c>
      <c r="AE60" s="21">
        <f t="shared" si="13"/>
        <v>17.350000000000001</v>
      </c>
      <c r="AF60" s="4">
        <f t="shared" si="14"/>
        <v>7.34</v>
      </c>
      <c r="AG60" s="10">
        <f t="shared" si="15"/>
        <v>0.5</v>
      </c>
      <c r="AH60" s="11">
        <f t="shared" si="16"/>
        <v>2.2000000000000002</v>
      </c>
      <c r="AI60" s="10">
        <v>0</v>
      </c>
      <c r="AJ60" s="19">
        <f t="shared" si="17"/>
        <v>-0.5</v>
      </c>
      <c r="AK60" s="21">
        <f t="shared" si="18"/>
        <v>11.65</v>
      </c>
      <c r="AL60" s="36"/>
    </row>
    <row r="61" spans="1:38" customFormat="1" x14ac:dyDescent="0.2">
      <c r="A61" s="37"/>
      <c r="B61" s="13">
        <f t="shared" si="9"/>
        <v>56</v>
      </c>
      <c r="C61" s="2" t="s">
        <v>250</v>
      </c>
      <c r="D61" s="28">
        <v>44801</v>
      </c>
      <c r="E61" s="2" t="s">
        <v>7</v>
      </c>
      <c r="F61" s="23" t="s">
        <v>29</v>
      </c>
      <c r="G61" s="23" t="s">
        <v>53</v>
      </c>
      <c r="H61" s="23">
        <v>1217</v>
      </c>
      <c r="I61" s="23" t="s">
        <v>80</v>
      </c>
      <c r="J61" s="23" t="s">
        <v>74</v>
      </c>
      <c r="K61" s="63" t="s">
        <v>326</v>
      </c>
      <c r="L61" s="12" t="s">
        <v>1</v>
      </c>
      <c r="M61" s="4">
        <v>2.85</v>
      </c>
      <c r="N61" s="10">
        <v>5.4011594202898543</v>
      </c>
      <c r="O61" s="11">
        <v>1.39</v>
      </c>
      <c r="P61" s="10">
        <v>0</v>
      </c>
      <c r="Q61" s="19">
        <f t="shared" si="0"/>
        <v>-5.4</v>
      </c>
      <c r="R61" s="21">
        <f t="shared" si="10"/>
        <v>79.399999999999977</v>
      </c>
      <c r="S61" s="4">
        <f t="shared" si="30"/>
        <v>2.85</v>
      </c>
      <c r="T61" s="10">
        <f t="shared" si="2"/>
        <v>1</v>
      </c>
      <c r="U61" s="11">
        <f t="shared" si="31"/>
        <v>1.39</v>
      </c>
      <c r="V61" s="10">
        <f t="shared" si="4"/>
        <v>1</v>
      </c>
      <c r="W61" s="19">
        <f t="shared" si="5"/>
        <v>-0.61</v>
      </c>
      <c r="X61" s="21">
        <f t="shared" si="11"/>
        <v>15.630000000000003</v>
      </c>
      <c r="Y61" s="4">
        <f t="shared" si="19"/>
        <v>2.85</v>
      </c>
      <c r="Z61" s="10">
        <v>1.4047368421052631</v>
      </c>
      <c r="AA61" s="11">
        <f t="shared" si="20"/>
        <v>1.39</v>
      </c>
      <c r="AB61" s="10">
        <v>0</v>
      </c>
      <c r="AC61" s="19">
        <f t="shared" si="7"/>
        <v>0</v>
      </c>
      <c r="AD61" s="19">
        <f t="shared" si="8"/>
        <v>-1.4</v>
      </c>
      <c r="AE61" s="21">
        <f t="shared" si="13"/>
        <v>15.950000000000001</v>
      </c>
      <c r="AF61" s="4">
        <f t="shared" si="14"/>
        <v>2.85</v>
      </c>
      <c r="AG61" s="10">
        <f t="shared" si="15"/>
        <v>0.25</v>
      </c>
      <c r="AH61" s="11">
        <f t="shared" si="16"/>
        <v>1.39</v>
      </c>
      <c r="AI61" s="10">
        <v>0</v>
      </c>
      <c r="AJ61" s="19">
        <f t="shared" si="17"/>
        <v>-0.25</v>
      </c>
      <c r="AK61" s="21">
        <f t="shared" si="18"/>
        <v>11.4</v>
      </c>
      <c r="AL61" s="36"/>
    </row>
    <row r="62" spans="1:38" customFormat="1" x14ac:dyDescent="0.2">
      <c r="A62" s="37"/>
      <c r="B62" s="13">
        <f t="shared" si="9"/>
        <v>57</v>
      </c>
      <c r="C62" s="2" t="s">
        <v>378</v>
      </c>
      <c r="D62" s="28">
        <v>44801</v>
      </c>
      <c r="E62" s="2" t="s">
        <v>197</v>
      </c>
      <c r="F62" s="23" t="s">
        <v>18</v>
      </c>
      <c r="G62" s="23" t="s">
        <v>53</v>
      </c>
      <c r="H62" s="23">
        <v>1200</v>
      </c>
      <c r="I62" s="23" t="s">
        <v>78</v>
      </c>
      <c r="J62" s="23" t="s">
        <v>87</v>
      </c>
      <c r="K62" s="63" t="s">
        <v>320</v>
      </c>
      <c r="L62" s="12" t="s">
        <v>2</v>
      </c>
      <c r="M62" s="4">
        <v>1.58</v>
      </c>
      <c r="N62" s="10">
        <v>17.241081081081081</v>
      </c>
      <c r="O62" s="11">
        <v>1.2</v>
      </c>
      <c r="P62" s="10">
        <v>0</v>
      </c>
      <c r="Q62" s="19">
        <f t="shared" si="0"/>
        <v>10</v>
      </c>
      <c r="R62" s="21">
        <f t="shared" si="10"/>
        <v>89.399999999999977</v>
      </c>
      <c r="S62" s="4">
        <f t="shared" si="30"/>
        <v>1.58</v>
      </c>
      <c r="T62" s="10">
        <f t="shared" si="2"/>
        <v>1</v>
      </c>
      <c r="U62" s="11">
        <f t="shared" si="31"/>
        <v>1.2</v>
      </c>
      <c r="V62" s="10">
        <f t="shared" si="4"/>
        <v>1</v>
      </c>
      <c r="W62" s="19">
        <f t="shared" si="5"/>
        <v>0.78</v>
      </c>
      <c r="X62" s="21">
        <f t="shared" si="11"/>
        <v>16.410000000000004</v>
      </c>
      <c r="Y62" s="4">
        <f t="shared" si="19"/>
        <v>1.58</v>
      </c>
      <c r="Z62" s="10">
        <v>2.5305118110236213</v>
      </c>
      <c r="AA62" s="11">
        <f t="shared" si="20"/>
        <v>1.2</v>
      </c>
      <c r="AB62" s="10">
        <v>0</v>
      </c>
      <c r="AC62" s="19">
        <f t="shared" si="7"/>
        <v>4</v>
      </c>
      <c r="AD62" s="19">
        <f t="shared" si="8"/>
        <v>1.47</v>
      </c>
      <c r="AE62" s="21">
        <f t="shared" si="13"/>
        <v>17.420000000000002</v>
      </c>
      <c r="AF62" s="4">
        <f t="shared" si="14"/>
        <v>1.58</v>
      </c>
      <c r="AG62" s="10">
        <f t="shared" si="15"/>
        <v>2</v>
      </c>
      <c r="AH62" s="11">
        <f t="shared" si="16"/>
        <v>1.2</v>
      </c>
      <c r="AI62" s="10">
        <v>0</v>
      </c>
      <c r="AJ62" s="19">
        <f t="shared" si="17"/>
        <v>1.1599999999999999</v>
      </c>
      <c r="AK62" s="21">
        <f t="shared" si="18"/>
        <v>12.56</v>
      </c>
      <c r="AL62" s="36"/>
    </row>
    <row r="63" spans="1:38" customFormat="1" x14ac:dyDescent="0.2">
      <c r="A63" s="37"/>
      <c r="B63" s="13">
        <f t="shared" si="9"/>
        <v>58</v>
      </c>
      <c r="C63" s="2" t="s">
        <v>341</v>
      </c>
      <c r="D63" s="28">
        <v>44802</v>
      </c>
      <c r="E63" s="2" t="s">
        <v>4</v>
      </c>
      <c r="F63" s="23" t="s">
        <v>29</v>
      </c>
      <c r="G63" s="23" t="s">
        <v>53</v>
      </c>
      <c r="H63" s="23">
        <v>1106</v>
      </c>
      <c r="I63" s="23" t="s">
        <v>80</v>
      </c>
      <c r="J63" s="23" t="s">
        <v>74</v>
      </c>
      <c r="K63" s="63" t="s">
        <v>320</v>
      </c>
      <c r="L63" s="12" t="s">
        <v>2</v>
      </c>
      <c r="M63" s="4">
        <v>3.27</v>
      </c>
      <c r="N63" s="10">
        <v>4.3967567567567567</v>
      </c>
      <c r="O63" s="11">
        <v>1.41</v>
      </c>
      <c r="P63" s="10">
        <v>0</v>
      </c>
      <c r="Q63" s="19">
        <f t="shared" ref="Q63" si="33">ROUND(IF(OR($L63="1st",$L63="WON"),($M63*$N63)+($O63*$P63),IF(OR($L63="2nd",$L63="3rd"),IF($O63="NTD",0,($O63*$P63))))-($N63+$P63),1)</f>
        <v>10</v>
      </c>
      <c r="R63" s="21">
        <f t="shared" si="10"/>
        <v>99.399999999999977</v>
      </c>
      <c r="S63" s="4">
        <f t="shared" si="30"/>
        <v>3.27</v>
      </c>
      <c r="T63" s="10">
        <f t="shared" si="2"/>
        <v>1</v>
      </c>
      <c r="U63" s="11">
        <f t="shared" si="31"/>
        <v>1.41</v>
      </c>
      <c r="V63" s="10">
        <f t="shared" si="4"/>
        <v>1</v>
      </c>
      <c r="W63" s="19">
        <f t="shared" si="5"/>
        <v>2.68</v>
      </c>
      <c r="X63" s="21">
        <f t="shared" si="11"/>
        <v>19.090000000000003</v>
      </c>
      <c r="Y63" s="4">
        <f t="shared" si="19"/>
        <v>3.27</v>
      </c>
      <c r="Z63" s="10">
        <v>1.2229770992366413</v>
      </c>
      <c r="AA63" s="11">
        <f t="shared" si="20"/>
        <v>1.41</v>
      </c>
      <c r="AB63" s="10">
        <v>0</v>
      </c>
      <c r="AC63" s="19">
        <f t="shared" si="7"/>
        <v>4</v>
      </c>
      <c r="AD63" s="19">
        <f t="shared" si="8"/>
        <v>2.78</v>
      </c>
      <c r="AE63" s="21">
        <f t="shared" si="13"/>
        <v>20.200000000000003</v>
      </c>
      <c r="AF63" s="4">
        <f t="shared" si="14"/>
        <v>3.27</v>
      </c>
      <c r="AG63" s="10">
        <f t="shared" si="15"/>
        <v>2</v>
      </c>
      <c r="AH63" s="11">
        <f t="shared" si="16"/>
        <v>1.41</v>
      </c>
      <c r="AI63" s="10">
        <v>0</v>
      </c>
      <c r="AJ63" s="19">
        <f t="shared" si="17"/>
        <v>4.54</v>
      </c>
      <c r="AK63" s="21">
        <f t="shared" si="18"/>
        <v>17.100000000000001</v>
      </c>
      <c r="AL63" s="36"/>
    </row>
    <row r="64" spans="1:38" customFormat="1" x14ac:dyDescent="0.2">
      <c r="A64" s="37"/>
      <c r="B64" s="24">
        <f t="shared" si="9"/>
        <v>59</v>
      </c>
      <c r="C64" s="3" t="s">
        <v>379</v>
      </c>
      <c r="D64" s="18">
        <v>44802</v>
      </c>
      <c r="E64" s="3" t="s">
        <v>4</v>
      </c>
      <c r="F64" s="25" t="s">
        <v>29</v>
      </c>
      <c r="G64" s="25" t="s">
        <v>53</v>
      </c>
      <c r="H64" s="25">
        <v>1106</v>
      </c>
      <c r="I64" s="25" t="s">
        <v>80</v>
      </c>
      <c r="J64" s="25" t="s">
        <v>74</v>
      </c>
      <c r="K64" s="64" t="s">
        <v>318</v>
      </c>
      <c r="L64" s="14" t="s">
        <v>52</v>
      </c>
      <c r="M64" s="15">
        <v>2.86</v>
      </c>
      <c r="N64" s="16">
        <v>5.4011594202898543</v>
      </c>
      <c r="O64" s="17">
        <v>1.35</v>
      </c>
      <c r="P64" s="16">
        <v>0</v>
      </c>
      <c r="Q64" s="20">
        <f t="shared" si="0"/>
        <v>-5.4</v>
      </c>
      <c r="R64" s="22">
        <f t="shared" si="10"/>
        <v>93.999999999999972</v>
      </c>
      <c r="S64" s="15">
        <f t="shared" si="30"/>
        <v>2.86</v>
      </c>
      <c r="T64" s="16">
        <f t="shared" si="2"/>
        <v>1</v>
      </c>
      <c r="U64" s="17">
        <f t="shared" si="31"/>
        <v>1.35</v>
      </c>
      <c r="V64" s="16">
        <f t="shared" si="4"/>
        <v>1</v>
      </c>
      <c r="W64" s="20">
        <f t="shared" si="5"/>
        <v>-2</v>
      </c>
      <c r="X64" s="22">
        <f t="shared" si="11"/>
        <v>17.090000000000003</v>
      </c>
      <c r="Y64" s="15">
        <f t="shared" si="19"/>
        <v>2.86</v>
      </c>
      <c r="Z64" s="16">
        <v>1.3977370193159668</v>
      </c>
      <c r="AA64" s="17">
        <f t="shared" si="20"/>
        <v>1.35</v>
      </c>
      <c r="AB64" s="16">
        <v>0</v>
      </c>
      <c r="AC64" s="20">
        <f t="shared" si="7"/>
        <v>0</v>
      </c>
      <c r="AD64" s="20">
        <f t="shared" si="8"/>
        <v>-1.4</v>
      </c>
      <c r="AE64" s="22">
        <f t="shared" si="13"/>
        <v>18.800000000000004</v>
      </c>
      <c r="AF64" s="15">
        <f t="shared" si="14"/>
        <v>2.86</v>
      </c>
      <c r="AG64" s="16">
        <f t="shared" si="15"/>
        <v>0.5</v>
      </c>
      <c r="AH64" s="17">
        <f t="shared" si="16"/>
        <v>1.35</v>
      </c>
      <c r="AI64" s="16">
        <v>0</v>
      </c>
      <c r="AJ64" s="20">
        <f t="shared" si="17"/>
        <v>-0.5</v>
      </c>
      <c r="AK64" s="22">
        <f t="shared" si="18"/>
        <v>16.600000000000001</v>
      </c>
      <c r="AL64" s="36"/>
    </row>
    <row r="65" spans="1:38" customFormat="1" x14ac:dyDescent="0.2">
      <c r="A65" s="37"/>
      <c r="B65" s="13">
        <f t="shared" ref="B65:B130" si="34">B64+1</f>
        <v>60</v>
      </c>
      <c r="C65" s="2" t="s">
        <v>383</v>
      </c>
      <c r="D65" s="28">
        <v>44805</v>
      </c>
      <c r="E65" s="2" t="s">
        <v>19</v>
      </c>
      <c r="F65" s="23" t="s">
        <v>33</v>
      </c>
      <c r="G65" s="23" t="s">
        <v>55</v>
      </c>
      <c r="H65" s="23">
        <v>1212</v>
      </c>
      <c r="I65" s="23" t="s">
        <v>78</v>
      </c>
      <c r="J65" s="23" t="s">
        <v>74</v>
      </c>
      <c r="K65" s="63" t="s">
        <v>318</v>
      </c>
      <c r="L65" s="12" t="s">
        <v>60</v>
      </c>
      <c r="M65" s="4">
        <v>7.24</v>
      </c>
      <c r="N65" s="10">
        <v>1.6060000000000003</v>
      </c>
      <c r="O65" s="11">
        <v>2.12</v>
      </c>
      <c r="P65" s="10">
        <v>1.4133333333333333</v>
      </c>
      <c r="Q65" s="19">
        <f t="shared" si="0"/>
        <v>-3</v>
      </c>
      <c r="R65" s="21">
        <f t="shared" ref="R65:R130" si="35">Q65+R64</f>
        <v>90.999999999999972</v>
      </c>
      <c r="S65" s="4">
        <f t="shared" si="30"/>
        <v>7.24</v>
      </c>
      <c r="T65" s="10">
        <f t="shared" si="2"/>
        <v>1</v>
      </c>
      <c r="U65" s="11">
        <f t="shared" si="31"/>
        <v>2.12</v>
      </c>
      <c r="V65" s="10">
        <f t="shared" si="4"/>
        <v>1</v>
      </c>
      <c r="W65" s="19">
        <f t="shared" si="5"/>
        <v>-2</v>
      </c>
      <c r="X65" s="21">
        <f t="shared" ref="X65:X130" si="36">W65+X64</f>
        <v>15.090000000000003</v>
      </c>
      <c r="Y65" s="4">
        <f t="shared" si="19"/>
        <v>7.24</v>
      </c>
      <c r="Z65" s="10">
        <v>0.55306340238543639</v>
      </c>
      <c r="AA65" s="11">
        <f t="shared" si="20"/>
        <v>2.12</v>
      </c>
      <c r="AB65" s="10">
        <v>0</v>
      </c>
      <c r="AC65" s="19">
        <f t="shared" si="7"/>
        <v>0</v>
      </c>
      <c r="AD65" s="19">
        <f t="shared" si="8"/>
        <v>-0.55000000000000004</v>
      </c>
      <c r="AE65" s="21">
        <f t="shared" si="13"/>
        <v>18.250000000000004</v>
      </c>
      <c r="AF65" s="4">
        <f t="shared" si="14"/>
        <v>7.24</v>
      </c>
      <c r="AG65" s="10">
        <f t="shared" si="15"/>
        <v>0.5</v>
      </c>
      <c r="AH65" s="11">
        <f t="shared" si="16"/>
        <v>2.12</v>
      </c>
      <c r="AI65" s="10">
        <v>0</v>
      </c>
      <c r="AJ65" s="19">
        <f t="shared" si="17"/>
        <v>-0.5</v>
      </c>
      <c r="AK65" s="21">
        <f t="shared" si="18"/>
        <v>16.100000000000001</v>
      </c>
      <c r="AL65" s="36"/>
    </row>
    <row r="66" spans="1:38" customFormat="1" x14ac:dyDescent="0.2">
      <c r="A66" s="37"/>
      <c r="B66" s="13">
        <f t="shared" si="34"/>
        <v>61</v>
      </c>
      <c r="C66" s="2" t="s">
        <v>385</v>
      </c>
      <c r="D66" s="28">
        <v>44806</v>
      </c>
      <c r="E66" s="2" t="s">
        <v>31</v>
      </c>
      <c r="F66" s="23" t="s">
        <v>27</v>
      </c>
      <c r="G66" s="23" t="s">
        <v>53</v>
      </c>
      <c r="H66" s="23">
        <v>1000</v>
      </c>
      <c r="I66" s="23" t="s">
        <v>80</v>
      </c>
      <c r="J66" s="23" t="s">
        <v>74</v>
      </c>
      <c r="K66" s="63" t="s">
        <v>319</v>
      </c>
      <c r="L66" s="12" t="s">
        <v>5</v>
      </c>
      <c r="M66" s="4">
        <v>2.21</v>
      </c>
      <c r="N66" s="10">
        <v>8.2235897435897432</v>
      </c>
      <c r="O66" s="11">
        <v>1.27</v>
      </c>
      <c r="P66" s="10">
        <v>0</v>
      </c>
      <c r="Q66" s="19">
        <f t="shared" si="0"/>
        <v>-8.1999999999999993</v>
      </c>
      <c r="R66" s="21">
        <f t="shared" si="35"/>
        <v>82.799999999999969</v>
      </c>
      <c r="S66" s="4">
        <f t="shared" si="30"/>
        <v>2.21</v>
      </c>
      <c r="T66" s="10">
        <f t="shared" si="2"/>
        <v>1</v>
      </c>
      <c r="U66" s="11">
        <f t="shared" si="31"/>
        <v>1.27</v>
      </c>
      <c r="V66" s="10">
        <f t="shared" si="4"/>
        <v>1</v>
      </c>
      <c r="W66" s="19">
        <f t="shared" si="5"/>
        <v>-0.73</v>
      </c>
      <c r="X66" s="21">
        <f t="shared" si="36"/>
        <v>14.360000000000003</v>
      </c>
      <c r="Y66" s="4">
        <f t="shared" si="19"/>
        <v>2.21</v>
      </c>
      <c r="Z66" s="10">
        <v>1.8083050847457631</v>
      </c>
      <c r="AA66" s="11">
        <f t="shared" si="20"/>
        <v>1.27</v>
      </c>
      <c r="AB66" s="10">
        <v>0</v>
      </c>
      <c r="AC66" s="19">
        <f t="shared" si="7"/>
        <v>0</v>
      </c>
      <c r="AD66" s="19">
        <f t="shared" si="8"/>
        <v>-1.81</v>
      </c>
      <c r="AE66" s="21">
        <f t="shared" si="13"/>
        <v>16.440000000000005</v>
      </c>
      <c r="AF66" s="4">
        <f t="shared" si="14"/>
        <v>2.21</v>
      </c>
      <c r="AG66" s="10">
        <f t="shared" si="15"/>
        <v>1</v>
      </c>
      <c r="AH66" s="11">
        <f t="shared" si="16"/>
        <v>1.27</v>
      </c>
      <c r="AI66" s="10">
        <v>0</v>
      </c>
      <c r="AJ66" s="19">
        <f t="shared" si="17"/>
        <v>-1</v>
      </c>
      <c r="AK66" s="21">
        <f t="shared" si="18"/>
        <v>15.100000000000001</v>
      </c>
      <c r="AL66" s="36"/>
    </row>
    <row r="67" spans="1:38" customFormat="1" x14ac:dyDescent="0.2">
      <c r="A67" s="37"/>
      <c r="B67" s="13">
        <f t="shared" si="34"/>
        <v>62</v>
      </c>
      <c r="C67" s="2" t="s">
        <v>384</v>
      </c>
      <c r="D67" s="28">
        <v>44806</v>
      </c>
      <c r="E67" s="2" t="s">
        <v>31</v>
      </c>
      <c r="F67" s="23" t="s">
        <v>27</v>
      </c>
      <c r="G67" s="23" t="s">
        <v>53</v>
      </c>
      <c r="H67" s="23">
        <v>1000</v>
      </c>
      <c r="I67" s="23" t="s">
        <v>80</v>
      </c>
      <c r="J67" s="23" t="s">
        <v>74</v>
      </c>
      <c r="K67" s="63" t="s">
        <v>318</v>
      </c>
      <c r="L67" s="12" t="s">
        <v>2</v>
      </c>
      <c r="M67" s="4">
        <v>8.9600000000000009</v>
      </c>
      <c r="N67" s="10">
        <v>1.2602976190476187</v>
      </c>
      <c r="O67" s="11">
        <v>2.2999999999999998</v>
      </c>
      <c r="P67" s="10">
        <v>0.95999999999999985</v>
      </c>
      <c r="Q67" s="19">
        <f t="shared" si="0"/>
        <v>11.3</v>
      </c>
      <c r="R67" s="21">
        <f t="shared" si="35"/>
        <v>94.099999999999966</v>
      </c>
      <c r="S67" s="4">
        <f t="shared" si="30"/>
        <v>8.9600000000000009</v>
      </c>
      <c r="T67" s="10">
        <f t="shared" si="2"/>
        <v>1</v>
      </c>
      <c r="U67" s="11">
        <f t="shared" si="31"/>
        <v>2.2999999999999998</v>
      </c>
      <c r="V67" s="10">
        <f t="shared" si="4"/>
        <v>1</v>
      </c>
      <c r="W67" s="19">
        <f t="shared" si="5"/>
        <v>9.26</v>
      </c>
      <c r="X67" s="21">
        <f t="shared" si="36"/>
        <v>23.620000000000005</v>
      </c>
      <c r="Y67" s="4">
        <f t="shared" si="19"/>
        <v>8.9600000000000009</v>
      </c>
      <c r="Z67" s="10">
        <v>0.44631284916201119</v>
      </c>
      <c r="AA67" s="11">
        <f t="shared" si="20"/>
        <v>2.2999999999999998</v>
      </c>
      <c r="AB67" s="10">
        <v>0</v>
      </c>
      <c r="AC67" s="19">
        <f t="shared" si="7"/>
        <v>4</v>
      </c>
      <c r="AD67" s="19">
        <f t="shared" si="8"/>
        <v>3.55</v>
      </c>
      <c r="AE67" s="21">
        <f t="shared" si="13"/>
        <v>19.990000000000006</v>
      </c>
      <c r="AF67" s="4">
        <f t="shared" si="14"/>
        <v>8.9600000000000009</v>
      </c>
      <c r="AG67" s="10">
        <f t="shared" si="15"/>
        <v>0.5</v>
      </c>
      <c r="AH67" s="11">
        <f t="shared" si="16"/>
        <v>2.2999999999999998</v>
      </c>
      <c r="AI67" s="10">
        <v>0</v>
      </c>
      <c r="AJ67" s="19">
        <f t="shared" si="17"/>
        <v>3.98</v>
      </c>
      <c r="AK67" s="21">
        <f t="shared" si="18"/>
        <v>19.080000000000002</v>
      </c>
      <c r="AL67" s="36"/>
    </row>
    <row r="68" spans="1:38" customFormat="1" x14ac:dyDescent="0.2">
      <c r="A68" s="37"/>
      <c r="B68" s="13">
        <f t="shared" si="34"/>
        <v>63</v>
      </c>
      <c r="C68" s="2" t="s">
        <v>386</v>
      </c>
      <c r="D68" s="28">
        <v>44808</v>
      </c>
      <c r="E68" s="2" t="s">
        <v>128</v>
      </c>
      <c r="F68" s="23" t="s">
        <v>18</v>
      </c>
      <c r="G68" s="23" t="s">
        <v>53</v>
      </c>
      <c r="H68" s="23">
        <v>1200</v>
      </c>
      <c r="I68" s="23" t="s">
        <v>80</v>
      </c>
      <c r="J68" s="23" t="s">
        <v>74</v>
      </c>
      <c r="K68" s="63" t="s">
        <v>319</v>
      </c>
      <c r="L68" s="12" t="s">
        <v>2</v>
      </c>
      <c r="M68" s="4">
        <v>1.54</v>
      </c>
      <c r="N68" s="10">
        <v>18.517647058823531</v>
      </c>
      <c r="O68" s="11">
        <v>1.0900000000000001</v>
      </c>
      <c r="P68" s="10">
        <v>0</v>
      </c>
      <c r="Q68" s="19">
        <f t="shared" si="0"/>
        <v>10</v>
      </c>
      <c r="R68" s="21">
        <f t="shared" si="35"/>
        <v>104.09999999999997</v>
      </c>
      <c r="S68" s="4">
        <f t="shared" si="30"/>
        <v>1.54</v>
      </c>
      <c r="T68" s="10">
        <f t="shared" si="2"/>
        <v>1</v>
      </c>
      <c r="U68" s="11">
        <f t="shared" si="31"/>
        <v>1.0900000000000001</v>
      </c>
      <c r="V68" s="10">
        <f t="shared" si="4"/>
        <v>1</v>
      </c>
      <c r="W68" s="19">
        <f t="shared" si="5"/>
        <v>0.63</v>
      </c>
      <c r="X68" s="21">
        <f t="shared" si="36"/>
        <v>24.250000000000004</v>
      </c>
      <c r="Y68" s="4">
        <f t="shared" si="19"/>
        <v>1.54</v>
      </c>
      <c r="Z68" s="10">
        <v>2.6004789833822093</v>
      </c>
      <c r="AA68" s="11">
        <f t="shared" si="20"/>
        <v>1.0900000000000001</v>
      </c>
      <c r="AB68" s="10">
        <v>0</v>
      </c>
      <c r="AC68" s="19">
        <f t="shared" si="7"/>
        <v>4</v>
      </c>
      <c r="AD68" s="19">
        <f t="shared" si="8"/>
        <v>1.4</v>
      </c>
      <c r="AE68" s="21">
        <f t="shared" si="13"/>
        <v>21.390000000000004</v>
      </c>
      <c r="AF68" s="4">
        <f t="shared" si="14"/>
        <v>1.54</v>
      </c>
      <c r="AG68" s="10">
        <f t="shared" si="15"/>
        <v>1</v>
      </c>
      <c r="AH68" s="11">
        <f t="shared" si="16"/>
        <v>1.0900000000000001</v>
      </c>
      <c r="AI68" s="10">
        <v>0</v>
      </c>
      <c r="AJ68" s="19">
        <f t="shared" si="17"/>
        <v>0.54</v>
      </c>
      <c r="AK68" s="21">
        <f t="shared" si="18"/>
        <v>19.62</v>
      </c>
      <c r="AL68" s="36"/>
    </row>
    <row r="69" spans="1:38" customFormat="1" x14ac:dyDescent="0.2">
      <c r="A69" s="37"/>
      <c r="B69" s="13">
        <f t="shared" si="34"/>
        <v>64</v>
      </c>
      <c r="C69" s="2" t="s">
        <v>389</v>
      </c>
      <c r="D69" s="28">
        <v>44810</v>
      </c>
      <c r="E69" s="2" t="s">
        <v>7</v>
      </c>
      <c r="F69" s="23" t="s">
        <v>3</v>
      </c>
      <c r="G69" s="23" t="s">
        <v>53</v>
      </c>
      <c r="H69" s="23">
        <v>1200</v>
      </c>
      <c r="I69" s="23" t="s">
        <v>78</v>
      </c>
      <c r="J69" s="23" t="s">
        <v>74</v>
      </c>
      <c r="K69" s="63" t="s">
        <v>320</v>
      </c>
      <c r="L69" s="12" t="s">
        <v>2</v>
      </c>
      <c r="M69" s="4">
        <v>2.5099999999999998</v>
      </c>
      <c r="N69" s="10">
        <v>6.6400000000000006</v>
      </c>
      <c r="O69" s="11">
        <v>1.3</v>
      </c>
      <c r="P69" s="10">
        <v>0</v>
      </c>
      <c r="Q69" s="19">
        <f t="shared" si="0"/>
        <v>10</v>
      </c>
      <c r="R69" s="21">
        <f t="shared" si="35"/>
        <v>114.09999999999997</v>
      </c>
      <c r="S69" s="4">
        <f t="shared" si="30"/>
        <v>2.5099999999999998</v>
      </c>
      <c r="T69" s="10">
        <f t="shared" si="2"/>
        <v>1</v>
      </c>
      <c r="U69" s="11">
        <f t="shared" si="31"/>
        <v>1.3</v>
      </c>
      <c r="V69" s="10">
        <f t="shared" si="4"/>
        <v>1</v>
      </c>
      <c r="W69" s="19">
        <f t="shared" si="5"/>
        <v>1.81</v>
      </c>
      <c r="X69" s="21">
        <f t="shared" si="36"/>
        <v>26.060000000000002</v>
      </c>
      <c r="Y69" s="4">
        <f t="shared" si="19"/>
        <v>2.5099999999999998</v>
      </c>
      <c r="Z69" s="10">
        <v>1.5935820895522388</v>
      </c>
      <c r="AA69" s="11">
        <f t="shared" si="20"/>
        <v>1.3</v>
      </c>
      <c r="AB69" s="10">
        <v>0</v>
      </c>
      <c r="AC69" s="19">
        <f t="shared" si="7"/>
        <v>4</v>
      </c>
      <c r="AD69" s="19">
        <f t="shared" si="8"/>
        <v>2.41</v>
      </c>
      <c r="AE69" s="21">
        <f t="shared" si="13"/>
        <v>23.800000000000004</v>
      </c>
      <c r="AF69" s="4">
        <f t="shared" si="14"/>
        <v>2.5099999999999998</v>
      </c>
      <c r="AG69" s="10">
        <f t="shared" si="15"/>
        <v>2</v>
      </c>
      <c r="AH69" s="11">
        <f t="shared" si="16"/>
        <v>1.3</v>
      </c>
      <c r="AI69" s="10">
        <v>0</v>
      </c>
      <c r="AJ69" s="19">
        <f t="shared" si="17"/>
        <v>3.02</v>
      </c>
      <c r="AK69" s="21">
        <f t="shared" si="18"/>
        <v>22.64</v>
      </c>
      <c r="AL69" s="36"/>
    </row>
    <row r="70" spans="1:38" customFormat="1" x14ac:dyDescent="0.2">
      <c r="A70" s="37"/>
      <c r="B70" s="13">
        <f t="shared" si="34"/>
        <v>65</v>
      </c>
      <c r="C70" s="2" t="s">
        <v>367</v>
      </c>
      <c r="D70" s="28">
        <v>44810</v>
      </c>
      <c r="E70" s="2" t="s">
        <v>7</v>
      </c>
      <c r="F70" s="23" t="s">
        <v>27</v>
      </c>
      <c r="G70" s="23" t="s">
        <v>53</v>
      </c>
      <c r="H70" s="23">
        <v>1200</v>
      </c>
      <c r="I70" s="23" t="s">
        <v>78</v>
      </c>
      <c r="J70" s="23" t="s">
        <v>74</v>
      </c>
      <c r="K70" s="63" t="s">
        <v>319</v>
      </c>
      <c r="L70" s="12" t="s">
        <v>2</v>
      </c>
      <c r="M70" s="4">
        <v>2.9</v>
      </c>
      <c r="N70" s="10">
        <v>5.2411347517730498</v>
      </c>
      <c r="O70" s="11">
        <v>1.4</v>
      </c>
      <c r="P70" s="10">
        <v>0</v>
      </c>
      <c r="Q70" s="19">
        <f t="shared" ref="Q70" si="37">ROUND(IF(OR($L70="1st",$L70="WON"),($M70*$N70)+($O70*$P70),IF(OR($L70="2nd",$L70="3rd"),IF($O70="NTD",0,($O70*$P70))))-($N70+$P70),1)</f>
        <v>10</v>
      </c>
      <c r="R70" s="21">
        <f t="shared" si="35"/>
        <v>124.09999999999997</v>
      </c>
      <c r="S70" s="4">
        <f t="shared" si="30"/>
        <v>2.9</v>
      </c>
      <c r="T70" s="10">
        <f t="shared" si="2"/>
        <v>1</v>
      </c>
      <c r="U70" s="11">
        <f t="shared" si="31"/>
        <v>1.4</v>
      </c>
      <c r="V70" s="10">
        <f t="shared" si="4"/>
        <v>1</v>
      </c>
      <c r="W70" s="19">
        <f t="shared" si="5"/>
        <v>2.2999999999999998</v>
      </c>
      <c r="X70" s="21">
        <f t="shared" si="36"/>
        <v>28.360000000000003</v>
      </c>
      <c r="Y70" s="4">
        <f t="shared" si="19"/>
        <v>2.9</v>
      </c>
      <c r="Z70" s="10">
        <v>1.3789655172413791</v>
      </c>
      <c r="AA70" s="11">
        <f t="shared" si="20"/>
        <v>1.4</v>
      </c>
      <c r="AB70" s="10">
        <v>0</v>
      </c>
      <c r="AC70" s="19">
        <f t="shared" si="7"/>
        <v>4</v>
      </c>
      <c r="AD70" s="19">
        <f t="shared" si="8"/>
        <v>2.62</v>
      </c>
      <c r="AE70" s="21">
        <f t="shared" si="13"/>
        <v>26.420000000000005</v>
      </c>
      <c r="AF70" s="4">
        <f t="shared" si="14"/>
        <v>2.9</v>
      </c>
      <c r="AG70" s="10">
        <f t="shared" si="15"/>
        <v>1</v>
      </c>
      <c r="AH70" s="11">
        <f t="shared" si="16"/>
        <v>1.4</v>
      </c>
      <c r="AI70" s="10">
        <v>0</v>
      </c>
      <c r="AJ70" s="19">
        <f t="shared" si="17"/>
        <v>1.9</v>
      </c>
      <c r="AK70" s="21">
        <f t="shared" si="18"/>
        <v>24.54</v>
      </c>
      <c r="AL70" s="36"/>
    </row>
    <row r="71" spans="1:38" customFormat="1" x14ac:dyDescent="0.2">
      <c r="A71" s="37"/>
      <c r="B71" s="13">
        <f t="shared" si="34"/>
        <v>66</v>
      </c>
      <c r="C71" s="2" t="s">
        <v>390</v>
      </c>
      <c r="D71" s="28">
        <v>44810</v>
      </c>
      <c r="E71" s="2" t="s">
        <v>7</v>
      </c>
      <c r="F71" s="23" t="s">
        <v>33</v>
      </c>
      <c r="G71" s="23" t="s">
        <v>53</v>
      </c>
      <c r="H71" s="23">
        <v>1200</v>
      </c>
      <c r="I71" s="23" t="s">
        <v>78</v>
      </c>
      <c r="J71" s="23" t="s">
        <v>74</v>
      </c>
      <c r="K71" s="63" t="s">
        <v>320</v>
      </c>
      <c r="L71" s="12" t="s">
        <v>60</v>
      </c>
      <c r="M71" s="4">
        <v>6.8</v>
      </c>
      <c r="N71" s="10">
        <v>1.7235396518375241</v>
      </c>
      <c r="O71" s="11">
        <v>2.34</v>
      </c>
      <c r="P71" s="10">
        <v>1.2890909090909091</v>
      </c>
      <c r="Q71" s="19">
        <f t="shared" si="0"/>
        <v>-3</v>
      </c>
      <c r="R71" s="21">
        <f t="shared" si="35"/>
        <v>121.09999999999997</v>
      </c>
      <c r="S71" s="4">
        <f t="shared" si="30"/>
        <v>6.8</v>
      </c>
      <c r="T71" s="10">
        <f t="shared" si="2"/>
        <v>1</v>
      </c>
      <c r="U71" s="11">
        <f t="shared" si="31"/>
        <v>2.34</v>
      </c>
      <c r="V71" s="10">
        <f t="shared" si="4"/>
        <v>1</v>
      </c>
      <c r="W71" s="19">
        <f t="shared" si="5"/>
        <v>-2</v>
      </c>
      <c r="X71" s="21">
        <f t="shared" si="36"/>
        <v>26.360000000000003</v>
      </c>
      <c r="Y71" s="4">
        <f t="shared" si="19"/>
        <v>6.8</v>
      </c>
      <c r="Z71" s="10">
        <v>0.5879411764705883</v>
      </c>
      <c r="AA71" s="11">
        <f t="shared" si="20"/>
        <v>2.34</v>
      </c>
      <c r="AB71" s="10">
        <v>0</v>
      </c>
      <c r="AC71" s="19">
        <f t="shared" si="7"/>
        <v>0</v>
      </c>
      <c r="AD71" s="19">
        <f t="shared" si="8"/>
        <v>-0.59</v>
      </c>
      <c r="AE71" s="21">
        <f t="shared" si="13"/>
        <v>25.830000000000005</v>
      </c>
      <c r="AF71" s="4">
        <f t="shared" si="14"/>
        <v>6.8</v>
      </c>
      <c r="AG71" s="10">
        <f t="shared" si="15"/>
        <v>2</v>
      </c>
      <c r="AH71" s="11">
        <f t="shared" si="16"/>
        <v>2.34</v>
      </c>
      <c r="AI71" s="10">
        <v>0</v>
      </c>
      <c r="AJ71" s="19">
        <f t="shared" si="17"/>
        <v>-2</v>
      </c>
      <c r="AK71" s="21">
        <f t="shared" si="18"/>
        <v>22.54</v>
      </c>
      <c r="AL71" s="36"/>
    </row>
    <row r="72" spans="1:38" customFormat="1" x14ac:dyDescent="0.2">
      <c r="A72" s="37"/>
      <c r="B72" s="13">
        <f t="shared" si="34"/>
        <v>67</v>
      </c>
      <c r="C72" s="2" t="s">
        <v>308</v>
      </c>
      <c r="D72" s="28">
        <v>44811</v>
      </c>
      <c r="E72" s="2" t="s">
        <v>35</v>
      </c>
      <c r="F72" s="23" t="s">
        <v>33</v>
      </c>
      <c r="G72" s="23" t="s">
        <v>55</v>
      </c>
      <c r="H72" s="23">
        <v>1300</v>
      </c>
      <c r="I72" s="23" t="s">
        <v>78</v>
      </c>
      <c r="J72" s="23" t="s">
        <v>74</v>
      </c>
      <c r="K72" s="63" t="s">
        <v>320</v>
      </c>
      <c r="L72" s="12" t="s">
        <v>2</v>
      </c>
      <c r="M72" s="4">
        <v>3.34</v>
      </c>
      <c r="N72" s="10">
        <v>4.2682625482625483</v>
      </c>
      <c r="O72" s="11">
        <v>1.48</v>
      </c>
      <c r="P72" s="10">
        <v>0</v>
      </c>
      <c r="Q72" s="19">
        <f t="shared" ref="Q72" si="38">ROUND(IF(OR($L72="1st",$L72="WON"),($M72*$N72)+($O72*$P72),IF(OR($L72="2nd",$L72="3rd"),IF($O72="NTD",0,($O72*$P72))))-($N72+$P72),1)</f>
        <v>10</v>
      </c>
      <c r="R72" s="21">
        <f t="shared" si="35"/>
        <v>131.09999999999997</v>
      </c>
      <c r="S72" s="4">
        <f t="shared" si="30"/>
        <v>3.34</v>
      </c>
      <c r="T72" s="10">
        <f t="shared" si="2"/>
        <v>1</v>
      </c>
      <c r="U72" s="11">
        <f t="shared" si="31"/>
        <v>1.48</v>
      </c>
      <c r="V72" s="10">
        <f t="shared" si="4"/>
        <v>1</v>
      </c>
      <c r="W72" s="19">
        <f t="shared" si="5"/>
        <v>2.82</v>
      </c>
      <c r="X72" s="21">
        <f t="shared" si="36"/>
        <v>29.180000000000003</v>
      </c>
      <c r="Y72" s="4">
        <f t="shared" si="19"/>
        <v>3.34</v>
      </c>
      <c r="Z72" s="10">
        <v>1.1972363836420321</v>
      </c>
      <c r="AA72" s="11">
        <f t="shared" si="20"/>
        <v>1.48</v>
      </c>
      <c r="AB72" s="10">
        <v>0</v>
      </c>
      <c r="AC72" s="19">
        <f t="shared" si="7"/>
        <v>4</v>
      </c>
      <c r="AD72" s="19">
        <f t="shared" si="8"/>
        <v>2.8</v>
      </c>
      <c r="AE72" s="21">
        <f t="shared" si="13"/>
        <v>28.630000000000006</v>
      </c>
      <c r="AF72" s="4">
        <f t="shared" si="14"/>
        <v>3.34</v>
      </c>
      <c r="AG72" s="10">
        <f t="shared" si="15"/>
        <v>2</v>
      </c>
      <c r="AH72" s="11">
        <f t="shared" si="16"/>
        <v>1.48</v>
      </c>
      <c r="AI72" s="10">
        <v>0</v>
      </c>
      <c r="AJ72" s="19">
        <f t="shared" si="17"/>
        <v>4.68</v>
      </c>
      <c r="AK72" s="21">
        <f t="shared" si="18"/>
        <v>27.22</v>
      </c>
      <c r="AL72" s="36"/>
    </row>
    <row r="73" spans="1:38" customFormat="1" x14ac:dyDescent="0.2">
      <c r="A73" s="37"/>
      <c r="B73" s="13">
        <f t="shared" si="34"/>
        <v>68</v>
      </c>
      <c r="C73" s="2" t="s">
        <v>354</v>
      </c>
      <c r="D73" s="28">
        <v>44811</v>
      </c>
      <c r="E73" s="2" t="s">
        <v>124</v>
      </c>
      <c r="F73" s="23" t="s">
        <v>29</v>
      </c>
      <c r="G73" s="23" t="s">
        <v>53</v>
      </c>
      <c r="H73" s="23">
        <v>1250</v>
      </c>
      <c r="I73" s="23" t="s">
        <v>80</v>
      </c>
      <c r="J73" s="23" t="s">
        <v>87</v>
      </c>
      <c r="K73" s="63" t="s">
        <v>320</v>
      </c>
      <c r="L73" s="12" t="s">
        <v>52</v>
      </c>
      <c r="M73" s="4">
        <v>3.08</v>
      </c>
      <c r="N73" s="10">
        <v>4.8278787878787872</v>
      </c>
      <c r="O73" s="11">
        <v>1.55</v>
      </c>
      <c r="P73" s="10">
        <v>0</v>
      </c>
      <c r="Q73" s="19">
        <f t="shared" si="0"/>
        <v>-4.8</v>
      </c>
      <c r="R73" s="21">
        <f t="shared" si="35"/>
        <v>126.29999999999997</v>
      </c>
      <c r="S73" s="4">
        <f t="shared" si="30"/>
        <v>3.08</v>
      </c>
      <c r="T73" s="10">
        <f t="shared" si="2"/>
        <v>1</v>
      </c>
      <c r="U73" s="11">
        <f t="shared" si="31"/>
        <v>1.55</v>
      </c>
      <c r="V73" s="10">
        <f t="shared" si="4"/>
        <v>1</v>
      </c>
      <c r="W73" s="19">
        <f t="shared" si="5"/>
        <v>-2</v>
      </c>
      <c r="X73" s="21">
        <f t="shared" si="36"/>
        <v>27.180000000000003</v>
      </c>
      <c r="Y73" s="4">
        <f t="shared" si="19"/>
        <v>3.08</v>
      </c>
      <c r="Z73" s="10">
        <v>1.2971146953405017</v>
      </c>
      <c r="AA73" s="11">
        <f t="shared" si="20"/>
        <v>1.55</v>
      </c>
      <c r="AB73" s="10">
        <v>0</v>
      </c>
      <c r="AC73" s="19">
        <f t="shared" si="7"/>
        <v>0</v>
      </c>
      <c r="AD73" s="19">
        <f t="shared" si="8"/>
        <v>-1.3</v>
      </c>
      <c r="AE73" s="21">
        <f t="shared" si="13"/>
        <v>27.330000000000005</v>
      </c>
      <c r="AF73" s="4">
        <f t="shared" si="14"/>
        <v>3.08</v>
      </c>
      <c r="AG73" s="10">
        <f t="shared" si="15"/>
        <v>2</v>
      </c>
      <c r="AH73" s="11">
        <f t="shared" si="16"/>
        <v>1.55</v>
      </c>
      <c r="AI73" s="10">
        <v>0</v>
      </c>
      <c r="AJ73" s="19">
        <f t="shared" si="17"/>
        <v>-2</v>
      </c>
      <c r="AK73" s="21">
        <f t="shared" si="18"/>
        <v>25.22</v>
      </c>
      <c r="AL73" s="36"/>
    </row>
    <row r="74" spans="1:38" customFormat="1" x14ac:dyDescent="0.2">
      <c r="A74" s="37"/>
      <c r="B74" s="13">
        <f t="shared" si="34"/>
        <v>69</v>
      </c>
      <c r="C74" s="2" t="s">
        <v>393</v>
      </c>
      <c r="D74" s="28">
        <v>44813</v>
      </c>
      <c r="E74" s="2" t="s">
        <v>26</v>
      </c>
      <c r="F74" s="23" t="s">
        <v>18</v>
      </c>
      <c r="G74" s="23" t="s">
        <v>53</v>
      </c>
      <c r="H74" s="23">
        <v>1200</v>
      </c>
      <c r="I74" s="23" t="s">
        <v>80</v>
      </c>
      <c r="J74" s="23" t="s">
        <v>74</v>
      </c>
      <c r="K74" s="63" t="s">
        <v>319</v>
      </c>
      <c r="L74" s="12" t="s">
        <v>2</v>
      </c>
      <c r="M74" s="4">
        <v>4.41</v>
      </c>
      <c r="N74" s="10">
        <v>2.9316701607267643</v>
      </c>
      <c r="O74" s="11">
        <v>1.71</v>
      </c>
      <c r="P74" s="10">
        <v>0</v>
      </c>
      <c r="Q74" s="19">
        <f t="shared" si="0"/>
        <v>10</v>
      </c>
      <c r="R74" s="21">
        <f t="shared" si="35"/>
        <v>136.29999999999995</v>
      </c>
      <c r="S74" s="4">
        <f t="shared" si="30"/>
        <v>4.41</v>
      </c>
      <c r="T74" s="10">
        <f t="shared" si="2"/>
        <v>1</v>
      </c>
      <c r="U74" s="11">
        <f t="shared" si="31"/>
        <v>1.71</v>
      </c>
      <c r="V74" s="10">
        <f t="shared" si="4"/>
        <v>1</v>
      </c>
      <c r="W74" s="19">
        <f t="shared" si="5"/>
        <v>4.12</v>
      </c>
      <c r="X74" s="21">
        <f t="shared" si="36"/>
        <v>31.300000000000004</v>
      </c>
      <c r="Y74" s="4">
        <f t="shared" si="19"/>
        <v>4.41</v>
      </c>
      <c r="Z74" s="10">
        <v>0.90772727272727272</v>
      </c>
      <c r="AA74" s="11">
        <f t="shared" si="20"/>
        <v>1.71</v>
      </c>
      <c r="AB74" s="10">
        <v>0</v>
      </c>
      <c r="AC74" s="19">
        <f t="shared" si="7"/>
        <v>4</v>
      </c>
      <c r="AD74" s="19">
        <f t="shared" si="8"/>
        <v>3.1</v>
      </c>
      <c r="AE74" s="21">
        <f t="shared" si="13"/>
        <v>30.430000000000007</v>
      </c>
      <c r="AF74" s="4">
        <f t="shared" si="14"/>
        <v>4.41</v>
      </c>
      <c r="AG74" s="10">
        <f t="shared" si="15"/>
        <v>1</v>
      </c>
      <c r="AH74" s="11">
        <f t="shared" si="16"/>
        <v>1.71</v>
      </c>
      <c r="AI74" s="10">
        <v>0</v>
      </c>
      <c r="AJ74" s="19">
        <f t="shared" si="17"/>
        <v>3.41</v>
      </c>
      <c r="AK74" s="21">
        <f t="shared" si="18"/>
        <v>28.63</v>
      </c>
      <c r="AL74" s="36"/>
    </row>
    <row r="75" spans="1:38" customFormat="1" x14ac:dyDescent="0.2">
      <c r="A75" s="37"/>
      <c r="B75" s="13">
        <f t="shared" si="34"/>
        <v>70</v>
      </c>
      <c r="C75" s="2" t="s">
        <v>395</v>
      </c>
      <c r="D75" s="28">
        <v>44815</v>
      </c>
      <c r="E75" s="2" t="s">
        <v>19</v>
      </c>
      <c r="F75" s="23" t="s">
        <v>18</v>
      </c>
      <c r="G75" s="23" t="s">
        <v>53</v>
      </c>
      <c r="H75" s="23">
        <v>1000</v>
      </c>
      <c r="I75" s="23" t="s">
        <v>79</v>
      </c>
      <c r="J75" s="23" t="s">
        <v>74</v>
      </c>
      <c r="K75" s="63" t="s">
        <v>319</v>
      </c>
      <c r="L75" s="12" t="s">
        <v>2</v>
      </c>
      <c r="M75" s="4">
        <v>3.55</v>
      </c>
      <c r="N75" s="10">
        <v>3.9175609756097565</v>
      </c>
      <c r="O75" s="11">
        <v>1.69</v>
      </c>
      <c r="P75" s="10">
        <v>0</v>
      </c>
      <c r="Q75" s="19">
        <f t="shared" si="0"/>
        <v>10</v>
      </c>
      <c r="R75" s="21">
        <f t="shared" si="35"/>
        <v>146.29999999999995</v>
      </c>
      <c r="S75" s="4">
        <f t="shared" si="30"/>
        <v>3.55</v>
      </c>
      <c r="T75" s="10">
        <f t="shared" ref="T75:T150" si="39">IF(S75&gt;0,T$4,0)</f>
        <v>1</v>
      </c>
      <c r="U75" s="11">
        <f t="shared" si="31"/>
        <v>1.69</v>
      </c>
      <c r="V75" s="10">
        <f t="shared" ref="V75:V150" si="40">IF(U75&gt;0,V$4,0)</f>
        <v>1</v>
      </c>
      <c r="W75" s="19">
        <f t="shared" si="5"/>
        <v>3.24</v>
      </c>
      <c r="X75" s="21">
        <f t="shared" si="36"/>
        <v>34.540000000000006</v>
      </c>
      <c r="Y75" s="4">
        <f t="shared" si="19"/>
        <v>3.55</v>
      </c>
      <c r="Z75" s="10">
        <v>1.1269014084507045</v>
      </c>
      <c r="AA75" s="11">
        <f t="shared" si="20"/>
        <v>1.69</v>
      </c>
      <c r="AB75" s="10">
        <v>0</v>
      </c>
      <c r="AC75" s="19">
        <f t="shared" si="7"/>
        <v>4</v>
      </c>
      <c r="AD75" s="19">
        <f t="shared" si="8"/>
        <v>2.87</v>
      </c>
      <c r="AE75" s="21">
        <f t="shared" si="13"/>
        <v>33.300000000000004</v>
      </c>
      <c r="AF75" s="4">
        <f t="shared" si="14"/>
        <v>3.55</v>
      </c>
      <c r="AG75" s="10">
        <f t="shared" si="15"/>
        <v>1</v>
      </c>
      <c r="AH75" s="11">
        <f t="shared" si="16"/>
        <v>1.69</v>
      </c>
      <c r="AI75" s="10">
        <v>0</v>
      </c>
      <c r="AJ75" s="19">
        <f t="shared" si="17"/>
        <v>2.5499999999999998</v>
      </c>
      <c r="AK75" s="21">
        <f t="shared" si="18"/>
        <v>31.18</v>
      </c>
      <c r="AL75" s="36"/>
    </row>
    <row r="76" spans="1:38" customFormat="1" x14ac:dyDescent="0.2">
      <c r="A76" s="37"/>
      <c r="B76" s="13">
        <f t="shared" si="34"/>
        <v>71</v>
      </c>
      <c r="C76" s="2" t="s">
        <v>396</v>
      </c>
      <c r="D76" s="28">
        <v>44815</v>
      </c>
      <c r="E76" s="2" t="s">
        <v>19</v>
      </c>
      <c r="F76" s="23" t="s">
        <v>18</v>
      </c>
      <c r="G76" s="23" t="s">
        <v>53</v>
      </c>
      <c r="H76" s="23">
        <v>1000</v>
      </c>
      <c r="I76" s="23" t="s">
        <v>79</v>
      </c>
      <c r="J76" s="23" t="s">
        <v>74</v>
      </c>
      <c r="K76" s="63" t="s">
        <v>326</v>
      </c>
      <c r="L76" s="12" t="s">
        <v>1</v>
      </c>
      <c r="M76" s="4">
        <v>5.38</v>
      </c>
      <c r="N76" s="10">
        <v>2.2885714285714283</v>
      </c>
      <c r="O76" s="11">
        <v>2</v>
      </c>
      <c r="P76" s="10">
        <v>2.2400000000000002</v>
      </c>
      <c r="Q76" s="19">
        <f t="shared" si="0"/>
        <v>0</v>
      </c>
      <c r="R76" s="21">
        <f t="shared" si="35"/>
        <v>146.29999999999995</v>
      </c>
      <c r="S76" s="4">
        <f t="shared" si="30"/>
        <v>5.38</v>
      </c>
      <c r="T76" s="10">
        <f t="shared" si="39"/>
        <v>1</v>
      </c>
      <c r="U76" s="11">
        <f t="shared" si="31"/>
        <v>2</v>
      </c>
      <c r="V76" s="10">
        <f t="shared" si="40"/>
        <v>1</v>
      </c>
      <c r="W76" s="19">
        <f t="shared" si="5"/>
        <v>0</v>
      </c>
      <c r="X76" s="21">
        <f t="shared" si="36"/>
        <v>34.540000000000006</v>
      </c>
      <c r="Y76" s="4">
        <f t="shared" si="19"/>
        <v>5.38</v>
      </c>
      <c r="Z76" s="10">
        <v>0.74348837209302332</v>
      </c>
      <c r="AA76" s="11">
        <f t="shared" si="20"/>
        <v>2</v>
      </c>
      <c r="AB76" s="10">
        <v>0</v>
      </c>
      <c r="AC76" s="19">
        <f t="shared" si="7"/>
        <v>0</v>
      </c>
      <c r="AD76" s="19">
        <f t="shared" si="8"/>
        <v>-0.74</v>
      </c>
      <c r="AE76" s="21">
        <f t="shared" si="13"/>
        <v>32.56</v>
      </c>
      <c r="AF76" s="4">
        <f t="shared" si="14"/>
        <v>5.38</v>
      </c>
      <c r="AG76" s="10">
        <f t="shared" si="15"/>
        <v>0.25</v>
      </c>
      <c r="AH76" s="11">
        <f t="shared" si="16"/>
        <v>2</v>
      </c>
      <c r="AI76" s="10">
        <v>0</v>
      </c>
      <c r="AJ76" s="19">
        <f t="shared" si="17"/>
        <v>-0.25</v>
      </c>
      <c r="AK76" s="21">
        <f t="shared" si="18"/>
        <v>30.93</v>
      </c>
      <c r="AL76" s="36"/>
    </row>
    <row r="77" spans="1:38" customFormat="1" x14ac:dyDescent="0.2">
      <c r="A77" s="37"/>
      <c r="B77" s="13">
        <f t="shared" si="34"/>
        <v>72</v>
      </c>
      <c r="C77" s="2" t="s">
        <v>397</v>
      </c>
      <c r="D77" s="28">
        <v>44815</v>
      </c>
      <c r="E77" s="2" t="s">
        <v>19</v>
      </c>
      <c r="F77" s="23" t="s">
        <v>29</v>
      </c>
      <c r="G77" s="23" t="s">
        <v>53</v>
      </c>
      <c r="H77" s="23">
        <v>1100</v>
      </c>
      <c r="I77" s="23" t="s">
        <v>79</v>
      </c>
      <c r="J77" s="23" t="s">
        <v>74</v>
      </c>
      <c r="K77" s="63" t="s">
        <v>318</v>
      </c>
      <c r="L77" s="12" t="s">
        <v>5</v>
      </c>
      <c r="M77" s="4">
        <v>7.47</v>
      </c>
      <c r="N77" s="10">
        <v>1.5407692307692304</v>
      </c>
      <c r="O77" s="11">
        <v>1.69</v>
      </c>
      <c r="P77" s="10">
        <v>0</v>
      </c>
      <c r="Q77" s="19">
        <f t="shared" si="0"/>
        <v>-1.5</v>
      </c>
      <c r="R77" s="21">
        <f t="shared" si="35"/>
        <v>144.79999999999995</v>
      </c>
      <c r="S77" s="4">
        <f t="shared" si="30"/>
        <v>7.47</v>
      </c>
      <c r="T77" s="10">
        <f t="shared" si="39"/>
        <v>1</v>
      </c>
      <c r="U77" s="11">
        <f t="shared" si="31"/>
        <v>1.69</v>
      </c>
      <c r="V77" s="10">
        <f t="shared" si="40"/>
        <v>1</v>
      </c>
      <c r="W77" s="19">
        <f t="shared" si="5"/>
        <v>-0.31</v>
      </c>
      <c r="X77" s="21">
        <f t="shared" si="36"/>
        <v>34.230000000000004</v>
      </c>
      <c r="Y77" s="4">
        <f t="shared" si="19"/>
        <v>7.47</v>
      </c>
      <c r="Z77" s="10">
        <v>0.53534131736526946</v>
      </c>
      <c r="AA77" s="11">
        <f t="shared" si="20"/>
        <v>1.69</v>
      </c>
      <c r="AB77" s="10">
        <v>0</v>
      </c>
      <c r="AC77" s="19">
        <f t="shared" si="7"/>
        <v>0</v>
      </c>
      <c r="AD77" s="19">
        <f t="shared" si="8"/>
        <v>-0.54</v>
      </c>
      <c r="AE77" s="21">
        <f t="shared" si="13"/>
        <v>32.020000000000003</v>
      </c>
      <c r="AF77" s="4">
        <f t="shared" si="14"/>
        <v>7.47</v>
      </c>
      <c r="AG77" s="10">
        <f t="shared" si="15"/>
        <v>0.5</v>
      </c>
      <c r="AH77" s="11">
        <f t="shared" si="16"/>
        <v>1.69</v>
      </c>
      <c r="AI77" s="10">
        <v>0</v>
      </c>
      <c r="AJ77" s="19">
        <f t="shared" si="17"/>
        <v>-0.5</v>
      </c>
      <c r="AK77" s="21">
        <f t="shared" si="18"/>
        <v>30.43</v>
      </c>
      <c r="AL77" s="36"/>
    </row>
    <row r="78" spans="1:38" customFormat="1" x14ac:dyDescent="0.2">
      <c r="A78" s="37"/>
      <c r="B78" s="13">
        <f t="shared" si="34"/>
        <v>73</v>
      </c>
      <c r="C78" s="2" t="s">
        <v>242</v>
      </c>
      <c r="D78" s="28">
        <v>44815</v>
      </c>
      <c r="E78" s="2" t="s">
        <v>19</v>
      </c>
      <c r="F78" s="23" t="s">
        <v>29</v>
      </c>
      <c r="G78" s="23" t="s">
        <v>53</v>
      </c>
      <c r="H78" s="23">
        <v>1100</v>
      </c>
      <c r="I78" s="23" t="s">
        <v>79</v>
      </c>
      <c r="J78" s="23" t="s">
        <v>74</v>
      </c>
      <c r="K78" s="63" t="s">
        <v>320</v>
      </c>
      <c r="L78" s="12" t="s">
        <v>2</v>
      </c>
      <c r="M78" s="4">
        <v>1.82</v>
      </c>
      <c r="N78" s="10">
        <v>12.207814088598401</v>
      </c>
      <c r="O78" s="11">
        <v>1.2</v>
      </c>
      <c r="P78" s="10">
        <v>0</v>
      </c>
      <c r="Q78" s="19">
        <f t="shared" ref="Q78" si="41">ROUND(IF(OR($L78="1st",$L78="WON"),($M78*$N78)+($O78*$P78),IF(OR($L78="2nd",$L78="3rd"),IF($O78="NTD",0,($O78*$P78))))-($N78+$P78),1)</f>
        <v>10</v>
      </c>
      <c r="R78" s="21">
        <f t="shared" si="35"/>
        <v>154.79999999999995</v>
      </c>
      <c r="S78" s="4">
        <f t="shared" si="30"/>
        <v>1.82</v>
      </c>
      <c r="T78" s="10">
        <f t="shared" si="39"/>
        <v>1</v>
      </c>
      <c r="U78" s="11">
        <f t="shared" si="31"/>
        <v>1.2</v>
      </c>
      <c r="V78" s="10">
        <f t="shared" si="40"/>
        <v>1</v>
      </c>
      <c r="W78" s="19">
        <f t="shared" si="5"/>
        <v>1.02</v>
      </c>
      <c r="X78" s="21">
        <f t="shared" si="36"/>
        <v>35.250000000000007</v>
      </c>
      <c r="Y78" s="4">
        <f t="shared" si="19"/>
        <v>1.82</v>
      </c>
      <c r="Z78" s="10">
        <v>2.2004551480335839</v>
      </c>
      <c r="AA78" s="11">
        <f t="shared" si="20"/>
        <v>1.2</v>
      </c>
      <c r="AB78" s="10">
        <v>0</v>
      </c>
      <c r="AC78" s="19">
        <f t="shared" si="7"/>
        <v>4</v>
      </c>
      <c r="AD78" s="19">
        <f t="shared" si="8"/>
        <v>1.8</v>
      </c>
      <c r="AE78" s="21">
        <f t="shared" si="13"/>
        <v>33.82</v>
      </c>
      <c r="AF78" s="4">
        <f t="shared" si="14"/>
        <v>1.82</v>
      </c>
      <c r="AG78" s="10">
        <f t="shared" si="15"/>
        <v>2</v>
      </c>
      <c r="AH78" s="11">
        <f t="shared" si="16"/>
        <v>1.2</v>
      </c>
      <c r="AI78" s="10">
        <v>0</v>
      </c>
      <c r="AJ78" s="19">
        <f t="shared" si="17"/>
        <v>1.64</v>
      </c>
      <c r="AK78" s="21">
        <f t="shared" ref="AK78:AK104" si="42">AJ78+AK77</f>
        <v>32.07</v>
      </c>
      <c r="AL78" s="36"/>
    </row>
    <row r="79" spans="1:38" customFormat="1" x14ac:dyDescent="0.2">
      <c r="A79" s="37"/>
      <c r="B79" s="13">
        <f t="shared" si="34"/>
        <v>74</v>
      </c>
      <c r="C79" s="2" t="s">
        <v>402</v>
      </c>
      <c r="D79" s="28">
        <v>44817</v>
      </c>
      <c r="E79" s="2" t="s">
        <v>41</v>
      </c>
      <c r="F79" s="23" t="s">
        <v>18</v>
      </c>
      <c r="G79" s="23" t="s">
        <v>53</v>
      </c>
      <c r="H79" s="23">
        <v>1112</v>
      </c>
      <c r="I79" s="23" t="s">
        <v>80</v>
      </c>
      <c r="J79" s="23" t="s">
        <v>74</v>
      </c>
      <c r="K79" s="63" t="s">
        <v>320</v>
      </c>
      <c r="L79" s="12" t="s">
        <v>52</v>
      </c>
      <c r="M79" s="4">
        <v>2.44</v>
      </c>
      <c r="N79" s="10">
        <v>6.9443478260869584</v>
      </c>
      <c r="O79" s="11">
        <v>1.19</v>
      </c>
      <c r="P79" s="10">
        <v>0</v>
      </c>
      <c r="Q79" s="19">
        <f>ROUND(IF(OR($L79="1st",$L79="WON"),($M79*$N79)+($O79*$P79),IF(OR($L79="2nd",$L79="3rd"),IF($O79="NTD",0,($O79*$P79))))-($N79+$P79),1)</f>
        <v>-6.9</v>
      </c>
      <c r="R79" s="21">
        <f t="shared" si="35"/>
        <v>147.89999999999995</v>
      </c>
      <c r="S79" s="4">
        <f t="shared" si="30"/>
        <v>2.44</v>
      </c>
      <c r="T79" s="10">
        <f t="shared" si="39"/>
        <v>1</v>
      </c>
      <c r="U79" s="11">
        <f t="shared" si="31"/>
        <v>1.19</v>
      </c>
      <c r="V79" s="10">
        <f t="shared" si="40"/>
        <v>1</v>
      </c>
      <c r="W79" s="19">
        <f>ROUND(IF(OR($L79="1st",$L79="WON"),($S79*$T79)+($U79*$V79),IF(OR($L79="2nd",$L79="3rd"),IF($U79="NTD",0,($U79*$V79))))-($T79+$V79),2)</f>
        <v>-2</v>
      </c>
      <c r="X79" s="21">
        <f t="shared" si="36"/>
        <v>33.250000000000007</v>
      </c>
      <c r="Y79" s="4">
        <f t="shared" si="19"/>
        <v>2.44</v>
      </c>
      <c r="Z79" s="10">
        <v>1.6412820512820512</v>
      </c>
      <c r="AA79" s="11">
        <f t="shared" si="20"/>
        <v>1.19</v>
      </c>
      <c r="AB79" s="10">
        <v>0</v>
      </c>
      <c r="AC79" s="19">
        <f t="shared" si="7"/>
        <v>0</v>
      </c>
      <c r="AD79" s="19">
        <f t="shared" si="8"/>
        <v>-1.64</v>
      </c>
      <c r="AE79" s="21">
        <f t="shared" si="13"/>
        <v>32.18</v>
      </c>
      <c r="AF79" s="4">
        <f t="shared" si="14"/>
        <v>2.44</v>
      </c>
      <c r="AG79" s="10">
        <f t="shared" si="15"/>
        <v>2</v>
      </c>
      <c r="AH79" s="11">
        <f t="shared" si="16"/>
        <v>1.19</v>
      </c>
      <c r="AI79" s="10">
        <v>0</v>
      </c>
      <c r="AJ79" s="19">
        <f t="shared" si="17"/>
        <v>-2</v>
      </c>
      <c r="AK79" s="21">
        <f t="shared" si="42"/>
        <v>30.07</v>
      </c>
      <c r="AL79" s="36"/>
    </row>
    <row r="80" spans="1:38" customFormat="1" x14ac:dyDescent="0.2">
      <c r="A80" s="37"/>
      <c r="B80" s="13">
        <f t="shared" si="34"/>
        <v>75</v>
      </c>
      <c r="C80" s="2" t="s">
        <v>401</v>
      </c>
      <c r="D80" s="28">
        <v>44817</v>
      </c>
      <c r="E80" s="2" t="s">
        <v>41</v>
      </c>
      <c r="F80" s="23" t="s">
        <v>29</v>
      </c>
      <c r="G80" s="23" t="s">
        <v>53</v>
      </c>
      <c r="H80" s="23">
        <v>1112</v>
      </c>
      <c r="I80" s="23" t="s">
        <v>80</v>
      </c>
      <c r="J80" s="23" t="s">
        <v>74</v>
      </c>
      <c r="K80" s="63" t="s">
        <v>318</v>
      </c>
      <c r="L80" s="12" t="s">
        <v>5</v>
      </c>
      <c r="M80" s="4">
        <v>16.5</v>
      </c>
      <c r="N80" s="10">
        <v>0.64548387096774196</v>
      </c>
      <c r="O80" s="11">
        <v>2.56</v>
      </c>
      <c r="P80" s="10">
        <v>0.41333333333333339</v>
      </c>
      <c r="Q80" s="19">
        <f t="shared" si="0"/>
        <v>0</v>
      </c>
      <c r="R80" s="21">
        <f t="shared" si="35"/>
        <v>147.89999999999995</v>
      </c>
      <c r="S80" s="4">
        <f t="shared" si="30"/>
        <v>16.5</v>
      </c>
      <c r="T80" s="10">
        <f t="shared" si="39"/>
        <v>1</v>
      </c>
      <c r="U80" s="11">
        <f t="shared" si="31"/>
        <v>2.56</v>
      </c>
      <c r="V80" s="10">
        <f t="shared" si="40"/>
        <v>1</v>
      </c>
      <c r="W80" s="19">
        <f t="shared" si="5"/>
        <v>0.56000000000000005</v>
      </c>
      <c r="X80" s="21">
        <f t="shared" si="36"/>
        <v>33.810000000000009</v>
      </c>
      <c r="Y80" s="4">
        <f t="shared" si="19"/>
        <v>16.5</v>
      </c>
      <c r="Z80" s="10">
        <v>0.24212121212121213</v>
      </c>
      <c r="AA80" s="11">
        <f t="shared" si="20"/>
        <v>2.56</v>
      </c>
      <c r="AB80" s="10">
        <v>0</v>
      </c>
      <c r="AC80" s="19">
        <f t="shared" si="7"/>
        <v>0</v>
      </c>
      <c r="AD80" s="19">
        <f t="shared" si="8"/>
        <v>-0.24</v>
      </c>
      <c r="AE80" s="21">
        <f t="shared" si="13"/>
        <v>31.94</v>
      </c>
      <c r="AF80" s="4">
        <f t="shared" si="14"/>
        <v>16.5</v>
      </c>
      <c r="AG80" s="10">
        <f t="shared" si="15"/>
        <v>0.5</v>
      </c>
      <c r="AH80" s="11">
        <f t="shared" si="16"/>
        <v>2.56</v>
      </c>
      <c r="AI80" s="10">
        <v>0</v>
      </c>
      <c r="AJ80" s="19">
        <f t="shared" si="17"/>
        <v>-0.5</v>
      </c>
      <c r="AK80" s="21">
        <f t="shared" si="42"/>
        <v>29.57</v>
      </c>
      <c r="AL80" s="36"/>
    </row>
    <row r="81" spans="1:38" customFormat="1" x14ac:dyDescent="0.2">
      <c r="A81" s="37"/>
      <c r="B81" s="13">
        <f t="shared" si="34"/>
        <v>76</v>
      </c>
      <c r="C81" s="2" t="s">
        <v>403</v>
      </c>
      <c r="D81" s="28">
        <v>44818</v>
      </c>
      <c r="E81" s="2" t="s">
        <v>35</v>
      </c>
      <c r="F81" s="23" t="s">
        <v>18</v>
      </c>
      <c r="G81" s="23" t="s">
        <v>53</v>
      </c>
      <c r="H81" s="23">
        <v>1300</v>
      </c>
      <c r="I81" s="23" t="s">
        <v>78</v>
      </c>
      <c r="J81" s="23" t="s">
        <v>74</v>
      </c>
      <c r="K81" s="63" t="s">
        <v>318</v>
      </c>
      <c r="L81" s="12" t="s">
        <v>2</v>
      </c>
      <c r="M81" s="4">
        <v>8.56</v>
      </c>
      <c r="N81" s="10">
        <v>1.3167383512544799</v>
      </c>
      <c r="O81" s="11">
        <v>2.74</v>
      </c>
      <c r="P81" s="10">
        <v>0.78285714285714292</v>
      </c>
      <c r="Q81" s="19">
        <f t="shared" si="0"/>
        <v>11.3</v>
      </c>
      <c r="R81" s="21">
        <f t="shared" si="35"/>
        <v>159.19999999999996</v>
      </c>
      <c r="S81" s="4">
        <f t="shared" si="30"/>
        <v>8.56</v>
      </c>
      <c r="T81" s="10">
        <f t="shared" si="39"/>
        <v>1</v>
      </c>
      <c r="U81" s="11">
        <f t="shared" si="31"/>
        <v>2.74</v>
      </c>
      <c r="V81" s="10">
        <f t="shared" si="40"/>
        <v>1</v>
      </c>
      <c r="W81" s="19">
        <f t="shared" si="5"/>
        <v>9.3000000000000007</v>
      </c>
      <c r="X81" s="21">
        <f t="shared" si="36"/>
        <v>43.110000000000014</v>
      </c>
      <c r="Y81" s="4">
        <f t="shared" si="19"/>
        <v>8.56</v>
      </c>
      <c r="Z81" s="10">
        <v>0.46673374613003099</v>
      </c>
      <c r="AA81" s="11">
        <f t="shared" si="20"/>
        <v>2.74</v>
      </c>
      <c r="AB81" s="10">
        <v>0</v>
      </c>
      <c r="AC81" s="19">
        <f t="shared" si="7"/>
        <v>4</v>
      </c>
      <c r="AD81" s="19">
        <f t="shared" si="8"/>
        <v>3.53</v>
      </c>
      <c r="AE81" s="21">
        <f t="shared" si="13"/>
        <v>35.47</v>
      </c>
      <c r="AF81" s="4">
        <f t="shared" si="14"/>
        <v>8.56</v>
      </c>
      <c r="AG81" s="10">
        <f t="shared" si="15"/>
        <v>0.5</v>
      </c>
      <c r="AH81" s="11">
        <f t="shared" si="16"/>
        <v>2.74</v>
      </c>
      <c r="AI81" s="10">
        <v>0</v>
      </c>
      <c r="AJ81" s="19">
        <f t="shared" si="17"/>
        <v>3.78</v>
      </c>
      <c r="AK81" s="21">
        <f t="shared" si="42"/>
        <v>33.35</v>
      </c>
      <c r="AL81" s="36"/>
    </row>
    <row r="82" spans="1:38" customFormat="1" x14ac:dyDescent="0.2">
      <c r="A82" s="37"/>
      <c r="B82" s="13">
        <f t="shared" si="34"/>
        <v>77</v>
      </c>
      <c r="C82" s="2" t="s">
        <v>398</v>
      </c>
      <c r="D82" s="28">
        <v>44818</v>
      </c>
      <c r="E82" s="2" t="s">
        <v>35</v>
      </c>
      <c r="F82" s="23" t="s">
        <v>18</v>
      </c>
      <c r="G82" s="23" t="s">
        <v>53</v>
      </c>
      <c r="H82" s="23">
        <v>1300</v>
      </c>
      <c r="I82" s="23" t="s">
        <v>78</v>
      </c>
      <c r="J82" s="23" t="s">
        <v>74</v>
      </c>
      <c r="K82" s="63" t="s">
        <v>320</v>
      </c>
      <c r="L82" s="12" t="s">
        <v>1</v>
      </c>
      <c r="M82" s="4">
        <v>3.17</v>
      </c>
      <c r="N82" s="10">
        <v>4.6240926640926636</v>
      </c>
      <c r="O82" s="11">
        <v>1.66</v>
      </c>
      <c r="P82" s="10">
        <v>0</v>
      </c>
      <c r="Q82" s="19">
        <f t="shared" ref="Q82:Q83" si="43">ROUND(IF(OR($L82="1st",$L82="WON"),($M82*$N82)+($O82*$P82),IF(OR($L82="2nd",$L82="3rd"),IF($O82="NTD",0,($O82*$P82))))-($N82+$P82),1)</f>
        <v>-4.5999999999999996</v>
      </c>
      <c r="R82" s="21">
        <f t="shared" si="35"/>
        <v>154.59999999999997</v>
      </c>
      <c r="S82" s="4">
        <f t="shared" si="30"/>
        <v>3.17</v>
      </c>
      <c r="T82" s="10">
        <f t="shared" si="39"/>
        <v>1</v>
      </c>
      <c r="U82" s="11">
        <f t="shared" si="31"/>
        <v>1.66</v>
      </c>
      <c r="V82" s="10">
        <f t="shared" si="40"/>
        <v>1</v>
      </c>
      <c r="W82" s="19">
        <f t="shared" si="5"/>
        <v>-0.34</v>
      </c>
      <c r="X82" s="21">
        <f t="shared" si="36"/>
        <v>42.77000000000001</v>
      </c>
      <c r="Y82" s="4">
        <f t="shared" si="19"/>
        <v>3.17</v>
      </c>
      <c r="Z82" s="10">
        <v>1.2611811023622046</v>
      </c>
      <c r="AA82" s="11">
        <f t="shared" si="20"/>
        <v>1.66</v>
      </c>
      <c r="AB82" s="10">
        <v>0</v>
      </c>
      <c r="AC82" s="19">
        <f t="shared" si="7"/>
        <v>0</v>
      </c>
      <c r="AD82" s="19">
        <f t="shared" si="8"/>
        <v>-1.26</v>
      </c>
      <c r="AE82" s="21">
        <f t="shared" si="13"/>
        <v>34.21</v>
      </c>
      <c r="AF82" s="4">
        <f t="shared" si="14"/>
        <v>3.17</v>
      </c>
      <c r="AG82" s="10">
        <f t="shared" si="15"/>
        <v>2</v>
      </c>
      <c r="AH82" s="11">
        <f t="shared" si="16"/>
        <v>1.66</v>
      </c>
      <c r="AI82" s="10">
        <v>0</v>
      </c>
      <c r="AJ82" s="19">
        <f t="shared" si="17"/>
        <v>-2</v>
      </c>
      <c r="AK82" s="21">
        <f t="shared" si="42"/>
        <v>31.35</v>
      </c>
      <c r="AL82" s="36"/>
    </row>
    <row r="83" spans="1:38" customFormat="1" x14ac:dyDescent="0.2">
      <c r="A83" s="37"/>
      <c r="B83" s="13">
        <f t="shared" si="34"/>
        <v>78</v>
      </c>
      <c r="C83" s="2" t="s">
        <v>335</v>
      </c>
      <c r="D83" s="28">
        <v>44818</v>
      </c>
      <c r="E83" s="2" t="s">
        <v>186</v>
      </c>
      <c r="F83" s="23" t="s">
        <v>29</v>
      </c>
      <c r="G83" s="23" t="s">
        <v>53</v>
      </c>
      <c r="H83" s="23">
        <v>1100</v>
      </c>
      <c r="I83" s="23" t="s">
        <v>79</v>
      </c>
      <c r="J83" s="23" t="s">
        <v>87</v>
      </c>
      <c r="K83" s="63" t="s">
        <v>319</v>
      </c>
      <c r="L83" s="12" t="s">
        <v>1</v>
      </c>
      <c r="M83" s="4">
        <v>2.65</v>
      </c>
      <c r="N83" s="10">
        <v>6.0411396011396006</v>
      </c>
      <c r="O83" s="11">
        <v>1.51</v>
      </c>
      <c r="P83" s="10">
        <v>0</v>
      </c>
      <c r="Q83" s="19">
        <f t="shared" si="43"/>
        <v>-6</v>
      </c>
      <c r="R83" s="21">
        <f t="shared" si="35"/>
        <v>148.59999999999997</v>
      </c>
      <c r="S83" s="4">
        <f t="shared" si="30"/>
        <v>2.65</v>
      </c>
      <c r="T83" s="10">
        <f t="shared" si="39"/>
        <v>1</v>
      </c>
      <c r="U83" s="11">
        <f t="shared" si="31"/>
        <v>1.51</v>
      </c>
      <c r="V83" s="10">
        <f t="shared" si="40"/>
        <v>1</v>
      </c>
      <c r="W83" s="19">
        <f t="shared" si="5"/>
        <v>-0.49</v>
      </c>
      <c r="X83" s="21">
        <f t="shared" si="36"/>
        <v>42.280000000000008</v>
      </c>
      <c r="Y83" s="4">
        <f t="shared" si="19"/>
        <v>2.65</v>
      </c>
      <c r="Z83" s="10">
        <v>1.5099999999999998</v>
      </c>
      <c r="AA83" s="11">
        <f t="shared" si="20"/>
        <v>1.51</v>
      </c>
      <c r="AB83" s="10">
        <v>0</v>
      </c>
      <c r="AC83" s="19">
        <f t="shared" si="7"/>
        <v>0</v>
      </c>
      <c r="AD83" s="19">
        <f t="shared" si="8"/>
        <v>-1.51</v>
      </c>
      <c r="AE83" s="21">
        <f t="shared" si="13"/>
        <v>32.700000000000003</v>
      </c>
      <c r="AF83" s="4">
        <f t="shared" si="14"/>
        <v>2.65</v>
      </c>
      <c r="AG83" s="10">
        <f t="shared" si="15"/>
        <v>1</v>
      </c>
      <c r="AH83" s="11">
        <f t="shared" si="16"/>
        <v>1.51</v>
      </c>
      <c r="AI83" s="10">
        <v>0</v>
      </c>
      <c r="AJ83" s="19">
        <f t="shared" si="17"/>
        <v>-1</v>
      </c>
      <c r="AK83" s="21">
        <f t="shared" si="42"/>
        <v>30.35</v>
      </c>
      <c r="AL83" s="36"/>
    </row>
    <row r="84" spans="1:38" customFormat="1" x14ac:dyDescent="0.2">
      <c r="A84" s="37"/>
      <c r="B84" s="13">
        <f t="shared" si="34"/>
        <v>79</v>
      </c>
      <c r="C84" s="2" t="s">
        <v>407</v>
      </c>
      <c r="D84" s="28">
        <v>44819</v>
      </c>
      <c r="E84" s="2" t="s">
        <v>42</v>
      </c>
      <c r="F84" s="23" t="s">
        <v>18</v>
      </c>
      <c r="G84" s="23" t="s">
        <v>53</v>
      </c>
      <c r="H84" s="23">
        <v>1125</v>
      </c>
      <c r="I84" s="23" t="s">
        <v>80</v>
      </c>
      <c r="J84" s="23" t="s">
        <v>74</v>
      </c>
      <c r="K84" s="63" t="s">
        <v>318</v>
      </c>
      <c r="L84" s="12" t="s">
        <v>2</v>
      </c>
      <c r="M84" s="4">
        <v>4.57</v>
      </c>
      <c r="N84" s="10">
        <v>2.7998850574712644</v>
      </c>
      <c r="O84" s="11">
        <v>2.04</v>
      </c>
      <c r="P84" s="10">
        <v>2.6682352941176468</v>
      </c>
      <c r="Q84" s="19">
        <f t="shared" si="0"/>
        <v>12.8</v>
      </c>
      <c r="R84" s="21">
        <f t="shared" si="35"/>
        <v>161.39999999999998</v>
      </c>
      <c r="S84" s="4">
        <f t="shared" si="30"/>
        <v>4.57</v>
      </c>
      <c r="T84" s="10">
        <f t="shared" si="39"/>
        <v>1</v>
      </c>
      <c r="U84" s="11">
        <f t="shared" si="31"/>
        <v>2.04</v>
      </c>
      <c r="V84" s="10">
        <f t="shared" si="40"/>
        <v>1</v>
      </c>
      <c r="W84" s="19">
        <f t="shared" si="5"/>
        <v>4.6100000000000003</v>
      </c>
      <c r="X84" s="21">
        <f t="shared" si="36"/>
        <v>46.890000000000008</v>
      </c>
      <c r="Y84" s="4">
        <f t="shared" si="19"/>
        <v>4.57</v>
      </c>
      <c r="Z84" s="10">
        <v>0.87486370772085054</v>
      </c>
      <c r="AA84" s="11">
        <f t="shared" si="20"/>
        <v>2.04</v>
      </c>
      <c r="AB84" s="10">
        <v>0</v>
      </c>
      <c r="AC84" s="19">
        <f t="shared" si="7"/>
        <v>4</v>
      </c>
      <c r="AD84" s="19">
        <f t="shared" si="8"/>
        <v>3.12</v>
      </c>
      <c r="AE84" s="21">
        <f t="shared" ref="AE84:AE98" si="44">AD84+AE83</f>
        <v>35.82</v>
      </c>
      <c r="AF84" s="4">
        <f t="shared" si="14"/>
        <v>4.57</v>
      </c>
      <c r="AG84" s="10">
        <f t="shared" si="15"/>
        <v>0.5</v>
      </c>
      <c r="AH84" s="11">
        <f t="shared" si="16"/>
        <v>2.04</v>
      </c>
      <c r="AI84" s="10">
        <v>0</v>
      </c>
      <c r="AJ84" s="19">
        <f t="shared" si="17"/>
        <v>1.79</v>
      </c>
      <c r="AK84" s="21">
        <f t="shared" si="42"/>
        <v>32.14</v>
      </c>
      <c r="AL84" s="36"/>
    </row>
    <row r="85" spans="1:38" customFormat="1" x14ac:dyDescent="0.2">
      <c r="A85" s="37"/>
      <c r="B85" s="13">
        <f t="shared" si="34"/>
        <v>80</v>
      </c>
      <c r="C85" s="2" t="s">
        <v>391</v>
      </c>
      <c r="D85" s="28">
        <v>44819</v>
      </c>
      <c r="E85" s="2" t="s">
        <v>42</v>
      </c>
      <c r="F85" s="23" t="s">
        <v>3</v>
      </c>
      <c r="G85" s="23" t="s">
        <v>53</v>
      </c>
      <c r="H85" s="23">
        <v>1225</v>
      </c>
      <c r="I85" s="23" t="s">
        <v>80</v>
      </c>
      <c r="J85" s="23" t="s">
        <v>74</v>
      </c>
      <c r="K85" s="63" t="s">
        <v>320</v>
      </c>
      <c r="L85" s="12" t="s">
        <v>2</v>
      </c>
      <c r="M85" s="4">
        <v>3.98</v>
      </c>
      <c r="N85" s="10">
        <v>3.3533333333333335</v>
      </c>
      <c r="O85" s="11">
        <v>2.16</v>
      </c>
      <c r="P85" s="10">
        <v>2.9322222222222232</v>
      </c>
      <c r="Q85" s="19">
        <f t="shared" ref="Q85" si="45">ROUND(IF(OR($L85="1st",$L85="WON"),($M85*$N85)+($O85*$P85),IF(OR($L85="2nd",$L85="3rd"),IF($O85="NTD",0,($O85*$P85))))-($N85+$P85),1)</f>
        <v>13.4</v>
      </c>
      <c r="R85" s="21">
        <f t="shared" si="35"/>
        <v>174.79999999999998</v>
      </c>
      <c r="S85" s="4">
        <f t="shared" si="30"/>
        <v>3.98</v>
      </c>
      <c r="T85" s="10">
        <f t="shared" si="39"/>
        <v>1</v>
      </c>
      <c r="U85" s="11">
        <f t="shared" si="31"/>
        <v>2.16</v>
      </c>
      <c r="V85" s="10">
        <f t="shared" si="40"/>
        <v>1</v>
      </c>
      <c r="W85" s="19">
        <f t="shared" si="5"/>
        <v>4.1399999999999997</v>
      </c>
      <c r="X85" s="21">
        <f t="shared" si="36"/>
        <v>51.030000000000008</v>
      </c>
      <c r="Y85" s="4">
        <f t="shared" si="19"/>
        <v>3.98</v>
      </c>
      <c r="Z85" s="10">
        <v>1.0050215517241379</v>
      </c>
      <c r="AA85" s="11">
        <f t="shared" si="20"/>
        <v>2.16</v>
      </c>
      <c r="AB85" s="10">
        <v>0</v>
      </c>
      <c r="AC85" s="19">
        <f t="shared" si="7"/>
        <v>4</v>
      </c>
      <c r="AD85" s="19">
        <f t="shared" si="8"/>
        <v>2.99</v>
      </c>
      <c r="AE85" s="21">
        <f t="shared" si="44"/>
        <v>38.81</v>
      </c>
      <c r="AF85" s="4">
        <f t="shared" si="14"/>
        <v>3.98</v>
      </c>
      <c r="AG85" s="10">
        <f t="shared" si="15"/>
        <v>2</v>
      </c>
      <c r="AH85" s="11">
        <f t="shared" si="16"/>
        <v>2.16</v>
      </c>
      <c r="AI85" s="10">
        <v>0</v>
      </c>
      <c r="AJ85" s="19">
        <f t="shared" si="17"/>
        <v>5.96</v>
      </c>
      <c r="AK85" s="21">
        <f t="shared" si="42"/>
        <v>38.1</v>
      </c>
      <c r="AL85" s="36"/>
    </row>
    <row r="86" spans="1:38" customFormat="1" x14ac:dyDescent="0.2">
      <c r="A86" s="37"/>
      <c r="B86" s="13">
        <f t="shared" si="34"/>
        <v>81</v>
      </c>
      <c r="C86" s="2" t="s">
        <v>406</v>
      </c>
      <c r="D86" s="28">
        <v>44819</v>
      </c>
      <c r="E86" s="2" t="s">
        <v>42</v>
      </c>
      <c r="F86" s="23" t="s">
        <v>126</v>
      </c>
      <c r="G86" s="23" t="s">
        <v>55</v>
      </c>
      <c r="H86" s="23">
        <v>1125</v>
      </c>
      <c r="I86" s="23" t="s">
        <v>80</v>
      </c>
      <c r="J86" s="23" t="s">
        <v>74</v>
      </c>
      <c r="K86" s="63" t="s">
        <v>319</v>
      </c>
      <c r="L86" s="12" t="s">
        <v>71</v>
      </c>
      <c r="M86" s="4">
        <v>9.67</v>
      </c>
      <c r="N86" s="10">
        <v>1.1560231660231659</v>
      </c>
      <c r="O86" s="11">
        <v>2.61</v>
      </c>
      <c r="P86" s="10">
        <v>0.71</v>
      </c>
      <c r="Q86" s="19">
        <f t="shared" si="0"/>
        <v>-1.9</v>
      </c>
      <c r="R86" s="21">
        <f t="shared" si="35"/>
        <v>172.89999999999998</v>
      </c>
      <c r="S86" s="4">
        <f t="shared" si="30"/>
        <v>9.67</v>
      </c>
      <c r="T86" s="10">
        <f t="shared" si="39"/>
        <v>1</v>
      </c>
      <c r="U86" s="11">
        <f t="shared" si="31"/>
        <v>2.61</v>
      </c>
      <c r="V86" s="10">
        <f t="shared" si="40"/>
        <v>1</v>
      </c>
      <c r="W86" s="19">
        <f t="shared" si="5"/>
        <v>-2</v>
      </c>
      <c r="X86" s="21">
        <f t="shared" si="36"/>
        <v>49.030000000000008</v>
      </c>
      <c r="Y86" s="4">
        <f t="shared" si="19"/>
        <v>9.67</v>
      </c>
      <c r="Z86" s="10">
        <v>0.41413412475268147</v>
      </c>
      <c r="AA86" s="11">
        <f t="shared" si="20"/>
        <v>2.61</v>
      </c>
      <c r="AB86" s="10">
        <v>0</v>
      </c>
      <c r="AC86" s="19">
        <f t="shared" si="7"/>
        <v>0</v>
      </c>
      <c r="AD86" s="19">
        <f t="shared" si="8"/>
        <v>-0.41</v>
      </c>
      <c r="AE86" s="21">
        <f t="shared" si="44"/>
        <v>38.400000000000006</v>
      </c>
      <c r="AF86" s="4">
        <f t="shared" si="14"/>
        <v>9.67</v>
      </c>
      <c r="AG86" s="10">
        <f t="shared" si="15"/>
        <v>1</v>
      </c>
      <c r="AH86" s="11">
        <f t="shared" si="16"/>
        <v>2.61</v>
      </c>
      <c r="AI86" s="10">
        <v>0</v>
      </c>
      <c r="AJ86" s="19">
        <f t="shared" si="17"/>
        <v>-1</v>
      </c>
      <c r="AK86" s="21">
        <f t="shared" si="42"/>
        <v>37.1</v>
      </c>
      <c r="AL86" s="36"/>
    </row>
    <row r="87" spans="1:38" customFormat="1" x14ac:dyDescent="0.2">
      <c r="A87" s="37"/>
      <c r="B87" s="13">
        <f t="shared" si="34"/>
        <v>82</v>
      </c>
      <c r="C87" s="2" t="s">
        <v>408</v>
      </c>
      <c r="D87" s="28">
        <v>44821</v>
      </c>
      <c r="E87" s="2" t="s">
        <v>40</v>
      </c>
      <c r="F87" s="23" t="s">
        <v>29</v>
      </c>
      <c r="G87" s="23" t="s">
        <v>261</v>
      </c>
      <c r="H87" s="23">
        <v>1000</v>
      </c>
      <c r="I87" s="23" t="s">
        <v>78</v>
      </c>
      <c r="J87" s="23" t="s">
        <v>74</v>
      </c>
      <c r="K87" s="63" t="s">
        <v>319</v>
      </c>
      <c r="L87" s="12" t="s">
        <v>2</v>
      </c>
      <c r="M87" s="4">
        <f>7.75/2</f>
        <v>3.875</v>
      </c>
      <c r="N87" s="10">
        <v>3.4721739130434792</v>
      </c>
      <c r="O87" s="11">
        <v>2.2000000000000002</v>
      </c>
      <c r="P87" s="10">
        <v>2.859999999999999</v>
      </c>
      <c r="Q87" s="19">
        <f t="shared" si="0"/>
        <v>13.4</v>
      </c>
      <c r="R87" s="21">
        <f t="shared" si="35"/>
        <v>186.29999999999998</v>
      </c>
      <c r="S87" s="4">
        <f t="shared" si="30"/>
        <v>3.875</v>
      </c>
      <c r="T87" s="10">
        <f t="shared" si="39"/>
        <v>1</v>
      </c>
      <c r="U87" s="11">
        <f t="shared" si="31"/>
        <v>2.2000000000000002</v>
      </c>
      <c r="V87" s="10">
        <f t="shared" si="40"/>
        <v>1</v>
      </c>
      <c r="W87" s="19">
        <f t="shared" si="5"/>
        <v>4.08</v>
      </c>
      <c r="X87" s="21">
        <f t="shared" si="36"/>
        <v>53.110000000000007</v>
      </c>
      <c r="Y87" s="4">
        <f t="shared" si="19"/>
        <v>3.875</v>
      </c>
      <c r="Z87" s="10">
        <v>0.51645161290322594</v>
      </c>
      <c r="AA87" s="11">
        <f t="shared" si="20"/>
        <v>2.2000000000000002</v>
      </c>
      <c r="AB87" s="10">
        <v>0</v>
      </c>
      <c r="AC87" s="19">
        <f t="shared" si="7"/>
        <v>2</v>
      </c>
      <c r="AD87" s="19">
        <f t="shared" si="8"/>
        <v>1.48</v>
      </c>
      <c r="AE87" s="21">
        <f t="shared" si="44"/>
        <v>39.880000000000003</v>
      </c>
      <c r="AF87" s="4">
        <f t="shared" ref="AF87:AF161" si="46">M87</f>
        <v>3.875</v>
      </c>
      <c r="AG87" s="10">
        <f t="shared" ref="AG87:AG161" si="47">IF(K87=$AH$3,$AG$3,IF(K87=$AH$4,$AG$4,IF(K87=$AJ$3,$AI$3,IF(K87=$AJ$4,$AI$4,0))))</f>
        <v>1</v>
      </c>
      <c r="AH87" s="11">
        <f t="shared" ref="AH87:AH161" si="48">O87</f>
        <v>2.2000000000000002</v>
      </c>
      <c r="AI87" s="10">
        <v>0</v>
      </c>
      <c r="AJ87" s="19">
        <f t="shared" ref="AJ87:AJ334" si="49">ROUND(IF(OR($L87="1st",$L87="WON"),($AF87*$AG87)+($AH87*$AI87),IF(OR($L87="2nd",$L87="3rd"),IF($AH87="NTD",0,($AH87*$AI87))))-($AG87+$AI87),2)</f>
        <v>2.88</v>
      </c>
      <c r="AK87" s="21">
        <f t="shared" si="42"/>
        <v>39.980000000000004</v>
      </c>
      <c r="AL87" s="36"/>
    </row>
    <row r="88" spans="1:38" customFormat="1" x14ac:dyDescent="0.2">
      <c r="A88" s="37"/>
      <c r="B88" s="13">
        <f t="shared" si="34"/>
        <v>83</v>
      </c>
      <c r="C88" s="2" t="s">
        <v>409</v>
      </c>
      <c r="D88" s="28">
        <v>44821</v>
      </c>
      <c r="E88" s="2" t="s">
        <v>40</v>
      </c>
      <c r="F88" s="23" t="s">
        <v>29</v>
      </c>
      <c r="G88" s="23" t="s">
        <v>261</v>
      </c>
      <c r="H88" s="23">
        <v>1000</v>
      </c>
      <c r="I88" s="23" t="s">
        <v>78</v>
      </c>
      <c r="J88" s="23" t="s">
        <v>74</v>
      </c>
      <c r="K88" s="63" t="s">
        <v>319</v>
      </c>
      <c r="L88" s="12" t="s">
        <v>1</v>
      </c>
      <c r="M88" s="4">
        <v>5.85</v>
      </c>
      <c r="N88" s="10">
        <v>2.0558974358974358</v>
      </c>
      <c r="O88" s="11">
        <v>2.31</v>
      </c>
      <c r="P88" s="10">
        <v>1.5900000000000003</v>
      </c>
      <c r="Q88" s="19">
        <f t="shared" si="0"/>
        <v>0</v>
      </c>
      <c r="R88" s="21">
        <f t="shared" si="35"/>
        <v>186.29999999999998</v>
      </c>
      <c r="S88" s="4">
        <f t="shared" si="30"/>
        <v>5.85</v>
      </c>
      <c r="T88" s="10">
        <f t="shared" si="39"/>
        <v>1</v>
      </c>
      <c r="U88" s="11">
        <f t="shared" si="31"/>
        <v>2.31</v>
      </c>
      <c r="V88" s="10">
        <f t="shared" si="40"/>
        <v>1</v>
      </c>
      <c r="W88" s="19">
        <f t="shared" si="5"/>
        <v>0.31</v>
      </c>
      <c r="X88" s="21">
        <f t="shared" si="36"/>
        <v>53.420000000000009</v>
      </c>
      <c r="Y88" s="4">
        <f t="shared" si="19"/>
        <v>5.85</v>
      </c>
      <c r="Z88" s="10">
        <v>0.68435897435897441</v>
      </c>
      <c r="AA88" s="11">
        <f t="shared" si="20"/>
        <v>2.31</v>
      </c>
      <c r="AB88" s="10">
        <v>0</v>
      </c>
      <c r="AC88" s="19">
        <f t="shared" si="7"/>
        <v>0</v>
      </c>
      <c r="AD88" s="19">
        <f t="shared" si="8"/>
        <v>-0.68</v>
      </c>
      <c r="AE88" s="21">
        <f t="shared" si="44"/>
        <v>39.200000000000003</v>
      </c>
      <c r="AF88" s="4">
        <f t="shared" si="46"/>
        <v>5.85</v>
      </c>
      <c r="AG88" s="10">
        <f t="shared" si="47"/>
        <v>1</v>
      </c>
      <c r="AH88" s="11">
        <f t="shared" si="48"/>
        <v>2.31</v>
      </c>
      <c r="AI88" s="10">
        <v>0</v>
      </c>
      <c r="AJ88" s="19">
        <f t="shared" si="49"/>
        <v>-1</v>
      </c>
      <c r="AK88" s="21">
        <f t="shared" si="42"/>
        <v>38.980000000000004</v>
      </c>
      <c r="AL88" s="36"/>
    </row>
    <row r="89" spans="1:38" customFormat="1" x14ac:dyDescent="0.2">
      <c r="A89" s="37"/>
      <c r="B89" s="13">
        <f t="shared" si="34"/>
        <v>84</v>
      </c>
      <c r="C89" s="2" t="s">
        <v>410</v>
      </c>
      <c r="D89" s="28">
        <v>44821</v>
      </c>
      <c r="E89" s="2" t="s">
        <v>40</v>
      </c>
      <c r="F89" s="23" t="s">
        <v>22</v>
      </c>
      <c r="G89" s="23" t="s">
        <v>302</v>
      </c>
      <c r="H89" s="23">
        <v>1100</v>
      </c>
      <c r="I89" s="23" t="s">
        <v>78</v>
      </c>
      <c r="J89" s="23" t="s">
        <v>74</v>
      </c>
      <c r="K89" s="63" t="s">
        <v>318</v>
      </c>
      <c r="L89" s="12" t="s">
        <v>5</v>
      </c>
      <c r="M89" s="4">
        <v>3.73</v>
      </c>
      <c r="N89" s="10">
        <v>3.6545165238678092</v>
      </c>
      <c r="O89" s="11">
        <v>1.66</v>
      </c>
      <c r="P89" s="10">
        <v>0</v>
      </c>
      <c r="Q89" s="19">
        <f>ROUND(IF(OR($L89="1st",$L89="WON"),($M89*$N89)+($O89*$P89),IF(OR($L89="2nd",$L89="3rd"),IF($O89="NTD",0,($O89*$P89))))-($N89+$P89),1)</f>
        <v>-3.7</v>
      </c>
      <c r="R89" s="21">
        <f t="shared" si="35"/>
        <v>182.6</v>
      </c>
      <c r="S89" s="4">
        <f t="shared" si="30"/>
        <v>3.73</v>
      </c>
      <c r="T89" s="10">
        <f t="shared" si="39"/>
        <v>1</v>
      </c>
      <c r="U89" s="11">
        <f t="shared" si="31"/>
        <v>1.66</v>
      </c>
      <c r="V89" s="10">
        <f t="shared" si="40"/>
        <v>1</v>
      </c>
      <c r="W89" s="19">
        <f t="shared" si="5"/>
        <v>-0.34</v>
      </c>
      <c r="X89" s="21">
        <f t="shared" si="36"/>
        <v>53.080000000000005</v>
      </c>
      <c r="Y89" s="4">
        <f t="shared" ref="Y89:Y163" si="50">S89</f>
        <v>3.73</v>
      </c>
      <c r="Z89" s="10">
        <v>1.0724161073825504</v>
      </c>
      <c r="AA89" s="11">
        <f t="shared" ref="AA89:AA163" si="51">U89</f>
        <v>1.66</v>
      </c>
      <c r="AB89" s="10">
        <v>0</v>
      </c>
      <c r="AC89" s="19">
        <f t="shared" si="7"/>
        <v>0</v>
      </c>
      <c r="AD89" s="19">
        <f t="shared" si="8"/>
        <v>-1.07</v>
      </c>
      <c r="AE89" s="21">
        <f t="shared" si="44"/>
        <v>38.130000000000003</v>
      </c>
      <c r="AF89" s="4">
        <f t="shared" si="46"/>
        <v>3.73</v>
      </c>
      <c r="AG89" s="10">
        <f t="shared" si="47"/>
        <v>0.5</v>
      </c>
      <c r="AH89" s="11">
        <f t="shared" si="48"/>
        <v>1.66</v>
      </c>
      <c r="AI89" s="10">
        <v>0</v>
      </c>
      <c r="AJ89" s="19">
        <f t="shared" si="49"/>
        <v>-0.5</v>
      </c>
      <c r="AK89" s="21">
        <f t="shared" si="42"/>
        <v>38.480000000000004</v>
      </c>
      <c r="AL89" s="36"/>
    </row>
    <row r="90" spans="1:38" customFormat="1" x14ac:dyDescent="0.2">
      <c r="A90" s="37"/>
      <c r="B90" s="13">
        <f t="shared" si="34"/>
        <v>85</v>
      </c>
      <c r="C90" s="2" t="s">
        <v>411</v>
      </c>
      <c r="D90" s="28">
        <v>44823</v>
      </c>
      <c r="E90" s="2" t="s">
        <v>36</v>
      </c>
      <c r="F90" s="23" t="s">
        <v>27</v>
      </c>
      <c r="G90" s="23" t="s">
        <v>53</v>
      </c>
      <c r="H90" s="23">
        <v>1200</v>
      </c>
      <c r="I90" s="23" t="s">
        <v>76</v>
      </c>
      <c r="J90" s="23" t="s">
        <v>74</v>
      </c>
      <c r="K90" s="63" t="s">
        <v>319</v>
      </c>
      <c r="L90" s="12" t="s">
        <v>46</v>
      </c>
      <c r="M90" s="4">
        <v>9.93</v>
      </c>
      <c r="N90" s="10">
        <v>1.1217293233082706</v>
      </c>
      <c r="O90" s="11">
        <v>3.75</v>
      </c>
      <c r="P90" s="10">
        <v>0.40363636363636329</v>
      </c>
      <c r="Q90" s="19">
        <f t="shared" si="0"/>
        <v>-1.5</v>
      </c>
      <c r="R90" s="21">
        <f t="shared" si="35"/>
        <v>181.1</v>
      </c>
      <c r="S90" s="4">
        <f t="shared" si="30"/>
        <v>9.93</v>
      </c>
      <c r="T90" s="10">
        <f t="shared" si="39"/>
        <v>1</v>
      </c>
      <c r="U90" s="11">
        <f t="shared" si="31"/>
        <v>3.75</v>
      </c>
      <c r="V90" s="10">
        <f t="shared" si="40"/>
        <v>1</v>
      </c>
      <c r="W90" s="19">
        <f t="shared" si="5"/>
        <v>-2</v>
      </c>
      <c r="X90" s="21">
        <f t="shared" si="36"/>
        <v>51.080000000000005</v>
      </c>
      <c r="Y90" s="4">
        <f t="shared" si="50"/>
        <v>9.93</v>
      </c>
      <c r="Z90" s="10">
        <v>0.40246231155778894</v>
      </c>
      <c r="AA90" s="11">
        <f t="shared" si="51"/>
        <v>3.75</v>
      </c>
      <c r="AB90" s="10">
        <v>0</v>
      </c>
      <c r="AC90" s="19">
        <f t="shared" si="7"/>
        <v>0</v>
      </c>
      <c r="AD90" s="19">
        <f t="shared" si="8"/>
        <v>-0.4</v>
      </c>
      <c r="AE90" s="21">
        <f t="shared" si="44"/>
        <v>37.730000000000004</v>
      </c>
      <c r="AF90" s="4">
        <f t="shared" si="46"/>
        <v>9.93</v>
      </c>
      <c r="AG90" s="10">
        <f t="shared" si="47"/>
        <v>1</v>
      </c>
      <c r="AH90" s="11">
        <f t="shared" si="48"/>
        <v>3.75</v>
      </c>
      <c r="AI90" s="10">
        <v>0</v>
      </c>
      <c r="AJ90" s="19">
        <f t="shared" si="49"/>
        <v>-1</v>
      </c>
      <c r="AK90" s="21">
        <f t="shared" si="42"/>
        <v>37.480000000000004</v>
      </c>
      <c r="AL90" s="36"/>
    </row>
    <row r="91" spans="1:38" customFormat="1" x14ac:dyDescent="0.2">
      <c r="A91" s="37"/>
      <c r="B91" s="13">
        <f t="shared" si="34"/>
        <v>86</v>
      </c>
      <c r="C91" s="2" t="s">
        <v>381</v>
      </c>
      <c r="D91" s="28">
        <v>44823</v>
      </c>
      <c r="E91" s="2" t="s">
        <v>36</v>
      </c>
      <c r="F91" s="23" t="s">
        <v>27</v>
      </c>
      <c r="G91" s="23" t="s">
        <v>53</v>
      </c>
      <c r="H91" s="23">
        <v>1200</v>
      </c>
      <c r="I91" s="23" t="s">
        <v>76</v>
      </c>
      <c r="J91" s="23" t="s">
        <v>74</v>
      </c>
      <c r="K91" s="63" t="s">
        <v>319</v>
      </c>
      <c r="L91" s="12" t="s">
        <v>5</v>
      </c>
      <c r="M91" s="4">
        <v>13.85</v>
      </c>
      <c r="N91" s="10">
        <v>0.7805882352941178</v>
      </c>
      <c r="O91" s="11">
        <v>4.2</v>
      </c>
      <c r="P91" s="10">
        <v>0.25499999999999978</v>
      </c>
      <c r="Q91" s="19">
        <f t="shared" ref="Q91" si="52">ROUND(IF(OR($L91="1st",$L91="WON"),($M91*$N91)+($O91*$P91),IF(OR($L91="2nd",$L91="3rd"),IF($O91="NTD",0,($O91*$P91))))-($N91+$P91),1)</f>
        <v>0</v>
      </c>
      <c r="R91" s="21">
        <f t="shared" si="35"/>
        <v>181.1</v>
      </c>
      <c r="S91" s="4">
        <f t="shared" si="30"/>
        <v>13.85</v>
      </c>
      <c r="T91" s="10">
        <f t="shared" si="39"/>
        <v>1</v>
      </c>
      <c r="U91" s="11">
        <f t="shared" si="31"/>
        <v>4.2</v>
      </c>
      <c r="V91" s="10">
        <f t="shared" si="40"/>
        <v>1</v>
      </c>
      <c r="W91" s="19">
        <f t="shared" si="5"/>
        <v>2.2000000000000002</v>
      </c>
      <c r="X91" s="21">
        <f t="shared" si="36"/>
        <v>53.280000000000008</v>
      </c>
      <c r="Y91" s="4">
        <f t="shared" si="50"/>
        <v>13.85</v>
      </c>
      <c r="Z91" s="10">
        <v>0.28898841743786746</v>
      </c>
      <c r="AA91" s="11">
        <f t="shared" si="51"/>
        <v>4.2</v>
      </c>
      <c r="AB91" s="10">
        <v>0</v>
      </c>
      <c r="AC91" s="19">
        <f t="shared" si="7"/>
        <v>0</v>
      </c>
      <c r="AD91" s="19">
        <f t="shared" si="8"/>
        <v>-0.28999999999999998</v>
      </c>
      <c r="AE91" s="21">
        <f t="shared" si="44"/>
        <v>37.440000000000005</v>
      </c>
      <c r="AF91" s="4">
        <f t="shared" si="46"/>
        <v>13.85</v>
      </c>
      <c r="AG91" s="10">
        <f t="shared" si="47"/>
        <v>1</v>
      </c>
      <c r="AH91" s="11">
        <f t="shared" si="48"/>
        <v>4.2</v>
      </c>
      <c r="AI91" s="10">
        <v>0</v>
      </c>
      <c r="AJ91" s="19">
        <f t="shared" si="49"/>
        <v>-1</v>
      </c>
      <c r="AK91" s="21">
        <f t="shared" si="42"/>
        <v>36.480000000000004</v>
      </c>
      <c r="AL91" s="36"/>
    </row>
    <row r="92" spans="1:38" customFormat="1" x14ac:dyDescent="0.2">
      <c r="A92" s="37"/>
      <c r="B92" s="13">
        <f t="shared" si="34"/>
        <v>87</v>
      </c>
      <c r="C92" s="2" t="s">
        <v>412</v>
      </c>
      <c r="D92" s="28">
        <v>44823</v>
      </c>
      <c r="E92" s="2" t="s">
        <v>36</v>
      </c>
      <c r="F92" s="23" t="s">
        <v>33</v>
      </c>
      <c r="G92" s="23" t="s">
        <v>53</v>
      </c>
      <c r="H92" s="23">
        <v>1100</v>
      </c>
      <c r="I92" s="23" t="s">
        <v>76</v>
      </c>
      <c r="J92" s="23" t="s">
        <v>74</v>
      </c>
      <c r="K92" s="63" t="s">
        <v>319</v>
      </c>
      <c r="L92" s="12" t="s">
        <v>46</v>
      </c>
      <c r="M92" s="4">
        <v>3.84</v>
      </c>
      <c r="N92" s="10">
        <v>3.5069565217391307</v>
      </c>
      <c r="O92" s="11">
        <v>1.62</v>
      </c>
      <c r="P92" s="10">
        <v>0</v>
      </c>
      <c r="Q92" s="19">
        <f t="shared" si="0"/>
        <v>-3.5</v>
      </c>
      <c r="R92" s="21">
        <f t="shared" si="35"/>
        <v>177.6</v>
      </c>
      <c r="S92" s="4">
        <f t="shared" si="30"/>
        <v>3.84</v>
      </c>
      <c r="T92" s="10">
        <f t="shared" si="39"/>
        <v>1</v>
      </c>
      <c r="U92" s="11">
        <f t="shared" si="31"/>
        <v>1.62</v>
      </c>
      <c r="V92" s="10">
        <f t="shared" si="40"/>
        <v>1</v>
      </c>
      <c r="W92" s="19">
        <f t="shared" si="5"/>
        <v>-2</v>
      </c>
      <c r="X92" s="21">
        <f t="shared" si="36"/>
        <v>51.280000000000008</v>
      </c>
      <c r="Y92" s="4">
        <f t="shared" si="50"/>
        <v>3.84</v>
      </c>
      <c r="Z92" s="10">
        <v>1.0424881467738609</v>
      </c>
      <c r="AA92" s="11">
        <f t="shared" si="51"/>
        <v>1.62</v>
      </c>
      <c r="AB92" s="10">
        <v>0</v>
      </c>
      <c r="AC92" s="19">
        <f t="shared" si="7"/>
        <v>0</v>
      </c>
      <c r="AD92" s="19">
        <f t="shared" si="8"/>
        <v>-1.04</v>
      </c>
      <c r="AE92" s="21">
        <f t="shared" si="44"/>
        <v>36.400000000000006</v>
      </c>
      <c r="AF92" s="4">
        <f t="shared" si="46"/>
        <v>3.84</v>
      </c>
      <c r="AG92" s="10">
        <f t="shared" si="47"/>
        <v>1</v>
      </c>
      <c r="AH92" s="11">
        <f t="shared" si="48"/>
        <v>1.62</v>
      </c>
      <c r="AI92" s="10">
        <v>0</v>
      </c>
      <c r="AJ92" s="19">
        <f t="shared" si="49"/>
        <v>-1</v>
      </c>
      <c r="AK92" s="21">
        <f t="shared" si="42"/>
        <v>35.480000000000004</v>
      </c>
      <c r="AL92" s="36"/>
    </row>
    <row r="93" spans="1:38" customFormat="1" x14ac:dyDescent="0.2">
      <c r="A93" s="37"/>
      <c r="B93" s="13">
        <f t="shared" si="34"/>
        <v>88</v>
      </c>
      <c r="C93" s="2" t="s">
        <v>254</v>
      </c>
      <c r="D93" s="28">
        <v>44824</v>
      </c>
      <c r="E93" s="2" t="s">
        <v>114</v>
      </c>
      <c r="F93" s="23" t="s">
        <v>29</v>
      </c>
      <c r="G93" s="23" t="s">
        <v>53</v>
      </c>
      <c r="H93" s="23">
        <v>1000</v>
      </c>
      <c r="I93" s="23" t="s">
        <v>78</v>
      </c>
      <c r="J93" s="23" t="s">
        <v>74</v>
      </c>
      <c r="K93" s="63" t="s">
        <v>319</v>
      </c>
      <c r="L93" s="12" t="s">
        <v>2</v>
      </c>
      <c r="M93" s="4">
        <v>1.63</v>
      </c>
      <c r="N93" s="10">
        <v>15.920000000000002</v>
      </c>
      <c r="O93" s="11">
        <v>1.0900000000000001</v>
      </c>
      <c r="P93" s="10">
        <v>0</v>
      </c>
      <c r="Q93" s="19">
        <f t="shared" si="0"/>
        <v>10</v>
      </c>
      <c r="R93" s="21">
        <f t="shared" si="35"/>
        <v>187.6</v>
      </c>
      <c r="S93" s="4">
        <f t="shared" si="30"/>
        <v>1.63</v>
      </c>
      <c r="T93" s="10">
        <f t="shared" si="39"/>
        <v>1</v>
      </c>
      <c r="U93" s="11">
        <f t="shared" si="31"/>
        <v>1.0900000000000001</v>
      </c>
      <c r="V93" s="10">
        <f t="shared" si="40"/>
        <v>1</v>
      </c>
      <c r="W93" s="19">
        <f t="shared" si="5"/>
        <v>0.72</v>
      </c>
      <c r="X93" s="21">
        <f t="shared" si="36"/>
        <v>52.000000000000007</v>
      </c>
      <c r="Y93" s="4">
        <f t="shared" si="50"/>
        <v>1.63</v>
      </c>
      <c r="Z93" s="10">
        <v>2.4515781637717122</v>
      </c>
      <c r="AA93" s="11">
        <f t="shared" si="51"/>
        <v>1.0900000000000001</v>
      </c>
      <c r="AB93" s="10">
        <v>0</v>
      </c>
      <c r="AC93" s="19">
        <f t="shared" si="7"/>
        <v>4</v>
      </c>
      <c r="AD93" s="19">
        <f t="shared" si="8"/>
        <v>1.54</v>
      </c>
      <c r="AE93" s="21">
        <f t="shared" si="44"/>
        <v>37.940000000000005</v>
      </c>
      <c r="AF93" s="4">
        <f t="shared" si="46"/>
        <v>1.63</v>
      </c>
      <c r="AG93" s="10">
        <f t="shared" si="47"/>
        <v>1</v>
      </c>
      <c r="AH93" s="11">
        <f t="shared" si="48"/>
        <v>1.0900000000000001</v>
      </c>
      <c r="AI93" s="10">
        <v>0</v>
      </c>
      <c r="AJ93" s="19">
        <f t="shared" si="49"/>
        <v>0.63</v>
      </c>
      <c r="AK93" s="21">
        <f t="shared" si="42"/>
        <v>36.110000000000007</v>
      </c>
      <c r="AL93" s="36"/>
    </row>
    <row r="94" spans="1:38" customFormat="1" x14ac:dyDescent="0.2">
      <c r="A94" s="37"/>
      <c r="B94" s="13">
        <f t="shared" si="34"/>
        <v>89</v>
      </c>
      <c r="C94" s="2" t="s">
        <v>257</v>
      </c>
      <c r="D94" s="28">
        <v>44825</v>
      </c>
      <c r="E94" s="2" t="s">
        <v>32</v>
      </c>
      <c r="F94" s="23" t="s">
        <v>33</v>
      </c>
      <c r="G94" s="23" t="s">
        <v>53</v>
      </c>
      <c r="H94" s="23">
        <v>1100</v>
      </c>
      <c r="I94" s="23" t="s">
        <v>80</v>
      </c>
      <c r="J94" s="23" t="s">
        <v>74</v>
      </c>
      <c r="K94" s="63" t="s">
        <v>320</v>
      </c>
      <c r="L94" s="12" t="s">
        <v>2</v>
      </c>
      <c r="M94" s="4">
        <v>3.73</v>
      </c>
      <c r="N94" s="10">
        <v>3.6545165238678092</v>
      </c>
      <c r="O94" s="11">
        <v>1.89</v>
      </c>
      <c r="P94" s="10">
        <v>4.1528571428571439</v>
      </c>
      <c r="Q94" s="19">
        <f t="shared" si="0"/>
        <v>13.7</v>
      </c>
      <c r="R94" s="21">
        <f t="shared" si="35"/>
        <v>201.29999999999998</v>
      </c>
      <c r="S94" s="4">
        <f t="shared" si="30"/>
        <v>3.73</v>
      </c>
      <c r="T94" s="10">
        <f t="shared" si="39"/>
        <v>1</v>
      </c>
      <c r="U94" s="11">
        <f t="shared" si="31"/>
        <v>1.89</v>
      </c>
      <c r="V94" s="10">
        <f t="shared" si="40"/>
        <v>1</v>
      </c>
      <c r="W94" s="19">
        <f t="shared" si="5"/>
        <v>3.62</v>
      </c>
      <c r="X94" s="21">
        <f t="shared" si="36"/>
        <v>55.620000000000005</v>
      </c>
      <c r="Y94" s="4">
        <f t="shared" si="50"/>
        <v>3.73</v>
      </c>
      <c r="Z94" s="10">
        <v>1.0724161073825504</v>
      </c>
      <c r="AA94" s="11">
        <f t="shared" si="51"/>
        <v>1.89</v>
      </c>
      <c r="AB94" s="10">
        <v>0</v>
      </c>
      <c r="AC94" s="19">
        <f t="shared" si="7"/>
        <v>4</v>
      </c>
      <c r="AD94" s="19">
        <f t="shared" si="8"/>
        <v>2.93</v>
      </c>
      <c r="AE94" s="21">
        <f t="shared" si="44"/>
        <v>40.870000000000005</v>
      </c>
      <c r="AF94" s="4">
        <f t="shared" si="46"/>
        <v>3.73</v>
      </c>
      <c r="AG94" s="10">
        <f t="shared" si="47"/>
        <v>2</v>
      </c>
      <c r="AH94" s="11">
        <f t="shared" si="48"/>
        <v>1.89</v>
      </c>
      <c r="AI94" s="10">
        <v>0</v>
      </c>
      <c r="AJ94" s="19">
        <f t="shared" si="49"/>
        <v>5.46</v>
      </c>
      <c r="AK94" s="21">
        <f t="shared" si="42"/>
        <v>41.570000000000007</v>
      </c>
      <c r="AL94" s="36"/>
    </row>
    <row r="95" spans="1:38" customFormat="1" x14ac:dyDescent="0.2">
      <c r="A95" s="37"/>
      <c r="B95" s="13">
        <f t="shared" si="34"/>
        <v>90</v>
      </c>
      <c r="C95" s="2" t="s">
        <v>415</v>
      </c>
      <c r="D95" s="28">
        <v>44825</v>
      </c>
      <c r="E95" s="2" t="s">
        <v>124</v>
      </c>
      <c r="F95" s="23" t="s">
        <v>18</v>
      </c>
      <c r="G95" s="23" t="s">
        <v>53</v>
      </c>
      <c r="H95" s="23">
        <v>1200</v>
      </c>
      <c r="I95" s="23" t="s">
        <v>78</v>
      </c>
      <c r="J95" s="23" t="s">
        <v>87</v>
      </c>
      <c r="K95" s="63" t="s">
        <v>319</v>
      </c>
      <c r="L95" s="12" t="s">
        <v>2</v>
      </c>
      <c r="M95" s="4">
        <v>6.2</v>
      </c>
      <c r="N95" s="10">
        <v>1.93</v>
      </c>
      <c r="O95" s="11">
        <v>1.79</v>
      </c>
      <c r="P95" s="10">
        <v>0</v>
      </c>
      <c r="Q95" s="19">
        <f t="shared" si="0"/>
        <v>10</v>
      </c>
      <c r="R95" s="21">
        <f t="shared" si="35"/>
        <v>211.29999999999998</v>
      </c>
      <c r="S95" s="4">
        <f t="shared" si="30"/>
        <v>6.2</v>
      </c>
      <c r="T95" s="10">
        <f t="shared" si="39"/>
        <v>1</v>
      </c>
      <c r="U95" s="11">
        <f t="shared" si="31"/>
        <v>1.79</v>
      </c>
      <c r="V95" s="10">
        <f t="shared" si="40"/>
        <v>1</v>
      </c>
      <c r="W95" s="19">
        <f t="shared" si="5"/>
        <v>5.99</v>
      </c>
      <c r="X95" s="21">
        <f t="shared" si="36"/>
        <v>61.610000000000007</v>
      </c>
      <c r="Y95" s="4">
        <f t="shared" si="50"/>
        <v>6.2</v>
      </c>
      <c r="Z95" s="10">
        <v>0.64548387096774196</v>
      </c>
      <c r="AA95" s="11">
        <f t="shared" si="51"/>
        <v>1.79</v>
      </c>
      <c r="AB95" s="10">
        <v>0</v>
      </c>
      <c r="AC95" s="19">
        <f t="shared" si="7"/>
        <v>4</v>
      </c>
      <c r="AD95" s="19">
        <f t="shared" si="8"/>
        <v>3.36</v>
      </c>
      <c r="AE95" s="21">
        <f t="shared" si="44"/>
        <v>44.230000000000004</v>
      </c>
      <c r="AF95" s="4">
        <f t="shared" si="46"/>
        <v>6.2</v>
      </c>
      <c r="AG95" s="10">
        <f t="shared" si="47"/>
        <v>1</v>
      </c>
      <c r="AH95" s="11">
        <f t="shared" si="48"/>
        <v>1.79</v>
      </c>
      <c r="AI95" s="10">
        <v>0</v>
      </c>
      <c r="AJ95" s="19">
        <f t="shared" si="49"/>
        <v>5.2</v>
      </c>
      <c r="AK95" s="21">
        <f t="shared" si="42"/>
        <v>46.77000000000001</v>
      </c>
      <c r="AL95" s="36"/>
    </row>
    <row r="96" spans="1:38" customFormat="1" x14ac:dyDescent="0.2">
      <c r="A96" s="37"/>
      <c r="B96" s="13">
        <f t="shared" si="34"/>
        <v>91</v>
      </c>
      <c r="C96" s="2" t="s">
        <v>400</v>
      </c>
      <c r="D96" s="28">
        <v>44826</v>
      </c>
      <c r="E96" s="2" t="s">
        <v>120</v>
      </c>
      <c r="F96" s="23" t="s">
        <v>29</v>
      </c>
      <c r="G96" s="23" t="s">
        <v>53</v>
      </c>
      <c r="H96" s="23">
        <v>1000</v>
      </c>
      <c r="I96" s="23" t="s">
        <v>78</v>
      </c>
      <c r="J96" s="23" t="s">
        <v>87</v>
      </c>
      <c r="K96" s="63" t="s">
        <v>320</v>
      </c>
      <c r="L96" s="12" t="s">
        <v>5</v>
      </c>
      <c r="M96" s="4">
        <v>2.71</v>
      </c>
      <c r="N96" s="10">
        <v>5.8732361516034972</v>
      </c>
      <c r="O96" s="11">
        <v>1.39</v>
      </c>
      <c r="P96" s="10">
        <v>0</v>
      </c>
      <c r="Q96" s="19">
        <f t="shared" si="0"/>
        <v>-5.9</v>
      </c>
      <c r="R96" s="21">
        <f t="shared" si="35"/>
        <v>205.39999999999998</v>
      </c>
      <c r="S96" s="4">
        <f t="shared" si="30"/>
        <v>2.71</v>
      </c>
      <c r="T96" s="10">
        <f t="shared" si="39"/>
        <v>1</v>
      </c>
      <c r="U96" s="11">
        <f t="shared" si="31"/>
        <v>1.39</v>
      </c>
      <c r="V96" s="10">
        <f t="shared" si="40"/>
        <v>1</v>
      </c>
      <c r="W96" s="19">
        <f t="shared" si="5"/>
        <v>-0.61</v>
      </c>
      <c r="X96" s="21">
        <f t="shared" si="36"/>
        <v>61.000000000000007</v>
      </c>
      <c r="Y96" s="4">
        <f t="shared" si="50"/>
        <v>2.71</v>
      </c>
      <c r="Z96" s="10">
        <v>1.476684387737019</v>
      </c>
      <c r="AA96" s="11">
        <f t="shared" si="51"/>
        <v>1.39</v>
      </c>
      <c r="AB96" s="10">
        <v>0</v>
      </c>
      <c r="AC96" s="19">
        <f t="shared" si="7"/>
        <v>0</v>
      </c>
      <c r="AD96" s="19">
        <f t="shared" si="8"/>
        <v>-1.48</v>
      </c>
      <c r="AE96" s="21">
        <f t="shared" si="44"/>
        <v>42.750000000000007</v>
      </c>
      <c r="AF96" s="4">
        <f t="shared" si="46"/>
        <v>2.71</v>
      </c>
      <c r="AG96" s="10">
        <f t="shared" si="47"/>
        <v>2</v>
      </c>
      <c r="AH96" s="11">
        <f t="shared" si="48"/>
        <v>1.39</v>
      </c>
      <c r="AI96" s="10">
        <v>0</v>
      </c>
      <c r="AJ96" s="19">
        <f t="shared" si="49"/>
        <v>-2</v>
      </c>
      <c r="AK96" s="21">
        <f t="shared" si="42"/>
        <v>44.77000000000001</v>
      </c>
      <c r="AL96" s="36"/>
    </row>
    <row r="97" spans="1:38" customFormat="1" x14ac:dyDescent="0.2">
      <c r="A97" s="37"/>
      <c r="B97" s="13">
        <f t="shared" si="34"/>
        <v>92</v>
      </c>
      <c r="C97" s="2" t="s">
        <v>417</v>
      </c>
      <c r="D97" s="28">
        <v>44826</v>
      </c>
      <c r="E97" s="2" t="s">
        <v>36</v>
      </c>
      <c r="F97" s="23" t="s">
        <v>3</v>
      </c>
      <c r="G97" s="23" t="s">
        <v>53</v>
      </c>
      <c r="H97" s="23">
        <v>1100</v>
      </c>
      <c r="I97" s="23" t="s">
        <v>76</v>
      </c>
      <c r="J97" s="23" t="s">
        <v>74</v>
      </c>
      <c r="K97" s="63" t="s">
        <v>318</v>
      </c>
      <c r="L97" s="12" t="s">
        <v>46</v>
      </c>
      <c r="M97" s="4">
        <v>4.18</v>
      </c>
      <c r="N97" s="10">
        <v>3.1454901960784314</v>
      </c>
      <c r="O97" s="11">
        <v>2.0699999999999998</v>
      </c>
      <c r="P97" s="10">
        <v>2.9835294117647058</v>
      </c>
      <c r="Q97" s="19">
        <f t="shared" si="0"/>
        <v>-6.1</v>
      </c>
      <c r="R97" s="21">
        <f t="shared" si="35"/>
        <v>199.29999999999998</v>
      </c>
      <c r="S97" s="4">
        <f t="shared" si="30"/>
        <v>4.18</v>
      </c>
      <c r="T97" s="10">
        <f t="shared" si="39"/>
        <v>1</v>
      </c>
      <c r="U97" s="11">
        <f t="shared" si="31"/>
        <v>2.0699999999999998</v>
      </c>
      <c r="V97" s="10">
        <f t="shared" si="40"/>
        <v>1</v>
      </c>
      <c r="W97" s="19">
        <f t="shared" si="5"/>
        <v>-2</v>
      </c>
      <c r="X97" s="21">
        <f t="shared" si="36"/>
        <v>59.000000000000007</v>
      </c>
      <c r="Y97" s="4">
        <f t="shared" si="50"/>
        <v>4.18</v>
      </c>
      <c r="Z97" s="10">
        <v>0.95670658682634713</v>
      </c>
      <c r="AA97" s="11">
        <f t="shared" si="51"/>
        <v>2.0699999999999998</v>
      </c>
      <c r="AB97" s="10">
        <v>0</v>
      </c>
      <c r="AC97" s="19">
        <f t="shared" si="7"/>
        <v>0</v>
      </c>
      <c r="AD97" s="19">
        <f t="shared" si="8"/>
        <v>-0.96</v>
      </c>
      <c r="AE97" s="21">
        <f t="shared" si="44"/>
        <v>41.790000000000006</v>
      </c>
      <c r="AF97" s="4">
        <f t="shared" si="46"/>
        <v>4.18</v>
      </c>
      <c r="AG97" s="10">
        <f t="shared" si="47"/>
        <v>0.5</v>
      </c>
      <c r="AH97" s="11">
        <f t="shared" si="48"/>
        <v>2.0699999999999998</v>
      </c>
      <c r="AI97" s="10">
        <v>0</v>
      </c>
      <c r="AJ97" s="19">
        <f t="shared" si="49"/>
        <v>-0.5</v>
      </c>
      <c r="AK97" s="21">
        <f t="shared" si="42"/>
        <v>44.27000000000001</v>
      </c>
      <c r="AL97" s="36"/>
    </row>
    <row r="98" spans="1:38" customFormat="1" x14ac:dyDescent="0.2">
      <c r="A98" s="37"/>
      <c r="B98" s="13">
        <f t="shared" si="34"/>
        <v>93</v>
      </c>
      <c r="C98" s="2" t="s">
        <v>414</v>
      </c>
      <c r="D98" s="28">
        <v>44827</v>
      </c>
      <c r="E98" s="2" t="s">
        <v>127</v>
      </c>
      <c r="F98" s="23" t="s">
        <v>37</v>
      </c>
      <c r="G98" s="23" t="s">
        <v>53</v>
      </c>
      <c r="H98" s="23">
        <v>1000</v>
      </c>
      <c r="I98" s="23" t="s">
        <v>79</v>
      </c>
      <c r="J98" s="23" t="s">
        <v>87</v>
      </c>
      <c r="K98" s="63" t="s">
        <v>320</v>
      </c>
      <c r="L98" s="12" t="s">
        <v>2</v>
      </c>
      <c r="M98" s="4">
        <v>2.04</v>
      </c>
      <c r="N98" s="10">
        <v>9.6557575757575744</v>
      </c>
      <c r="O98" s="11">
        <v>1.3</v>
      </c>
      <c r="P98" s="10">
        <v>0</v>
      </c>
      <c r="Q98" s="19">
        <f t="shared" si="0"/>
        <v>10</v>
      </c>
      <c r="R98" s="21">
        <f t="shared" si="35"/>
        <v>209.29999999999998</v>
      </c>
      <c r="S98" s="4">
        <f t="shared" si="30"/>
        <v>2.04</v>
      </c>
      <c r="T98" s="10">
        <f t="shared" si="39"/>
        <v>1</v>
      </c>
      <c r="U98" s="11">
        <f t="shared" si="31"/>
        <v>1.3</v>
      </c>
      <c r="V98" s="10">
        <f t="shared" si="40"/>
        <v>1</v>
      </c>
      <c r="W98" s="19">
        <f t="shared" si="5"/>
        <v>1.34</v>
      </c>
      <c r="X98" s="21">
        <f t="shared" si="36"/>
        <v>60.340000000000011</v>
      </c>
      <c r="Y98" s="4">
        <f t="shared" si="50"/>
        <v>2.04</v>
      </c>
      <c r="Z98" s="10">
        <v>1.9615337423312886</v>
      </c>
      <c r="AA98" s="11">
        <f t="shared" si="51"/>
        <v>1.3</v>
      </c>
      <c r="AB98" s="10">
        <v>0</v>
      </c>
      <c r="AC98" s="19">
        <f t="shared" si="7"/>
        <v>4</v>
      </c>
      <c r="AD98" s="19">
        <f t="shared" si="8"/>
        <v>2.04</v>
      </c>
      <c r="AE98" s="21">
        <f t="shared" si="44"/>
        <v>43.830000000000005</v>
      </c>
      <c r="AF98" s="4">
        <f t="shared" si="46"/>
        <v>2.04</v>
      </c>
      <c r="AG98" s="10">
        <f t="shared" si="47"/>
        <v>2</v>
      </c>
      <c r="AH98" s="11">
        <f t="shared" si="48"/>
        <v>1.3</v>
      </c>
      <c r="AI98" s="10">
        <v>0</v>
      </c>
      <c r="AJ98" s="19">
        <f t="shared" si="49"/>
        <v>2.08</v>
      </c>
      <c r="AK98" s="21">
        <f t="shared" si="42"/>
        <v>46.350000000000009</v>
      </c>
      <c r="AL98" s="36"/>
    </row>
    <row r="99" spans="1:38" customFormat="1" x14ac:dyDescent="0.2">
      <c r="A99" s="37"/>
      <c r="B99" s="13">
        <f t="shared" si="34"/>
        <v>94</v>
      </c>
      <c r="C99" s="2" t="s">
        <v>275</v>
      </c>
      <c r="D99" s="28">
        <v>44827</v>
      </c>
      <c r="E99" s="2" t="s">
        <v>127</v>
      </c>
      <c r="F99" s="23" t="s">
        <v>37</v>
      </c>
      <c r="G99" s="23" t="s">
        <v>53</v>
      </c>
      <c r="H99" s="23">
        <v>1000</v>
      </c>
      <c r="I99" s="23" t="s">
        <v>79</v>
      </c>
      <c r="J99" s="23" t="s">
        <v>87</v>
      </c>
      <c r="K99" s="63" t="s">
        <v>318</v>
      </c>
      <c r="L99" s="12" t="s">
        <v>5</v>
      </c>
      <c r="M99" s="4">
        <v>7.24</v>
      </c>
      <c r="N99" s="10">
        <v>1.6060000000000003</v>
      </c>
      <c r="O99" s="11">
        <v>2.5</v>
      </c>
      <c r="P99" s="10">
        <v>1.04</v>
      </c>
      <c r="Q99" s="19">
        <f t="shared" si="0"/>
        <v>0</v>
      </c>
      <c r="R99" s="21">
        <f t="shared" si="35"/>
        <v>209.29999999999998</v>
      </c>
      <c r="S99" s="4">
        <f t="shared" si="30"/>
        <v>7.24</v>
      </c>
      <c r="T99" s="10">
        <f t="shared" si="39"/>
        <v>1</v>
      </c>
      <c r="U99" s="11">
        <f t="shared" si="31"/>
        <v>2.5</v>
      </c>
      <c r="V99" s="10">
        <f t="shared" si="40"/>
        <v>1</v>
      </c>
      <c r="W99" s="19">
        <f t="shared" si="5"/>
        <v>0.5</v>
      </c>
      <c r="X99" s="21">
        <f t="shared" si="36"/>
        <v>60.840000000000011</v>
      </c>
      <c r="Y99" s="4">
        <f t="shared" si="50"/>
        <v>7.24</v>
      </c>
      <c r="Z99" s="10">
        <v>0.55306340238543639</v>
      </c>
      <c r="AA99" s="11">
        <f t="shared" si="51"/>
        <v>2.5</v>
      </c>
      <c r="AB99" s="10">
        <v>0</v>
      </c>
      <c r="AC99" s="19">
        <f t="shared" si="7"/>
        <v>0</v>
      </c>
      <c r="AD99" s="19">
        <f t="shared" si="8"/>
        <v>-0.55000000000000004</v>
      </c>
      <c r="AE99" s="21">
        <f t="shared" ref="AE99:AE162" si="53">AD99+AE98</f>
        <v>43.280000000000008</v>
      </c>
      <c r="AF99" s="4">
        <f t="shared" si="46"/>
        <v>7.24</v>
      </c>
      <c r="AG99" s="10">
        <f t="shared" si="47"/>
        <v>0.5</v>
      </c>
      <c r="AH99" s="11">
        <f t="shared" si="48"/>
        <v>2.5</v>
      </c>
      <c r="AI99" s="10">
        <v>0</v>
      </c>
      <c r="AJ99" s="19">
        <f t="shared" si="49"/>
        <v>-0.5</v>
      </c>
      <c r="AK99" s="21">
        <f t="shared" si="42"/>
        <v>45.850000000000009</v>
      </c>
      <c r="AL99" s="36"/>
    </row>
    <row r="100" spans="1:38" customFormat="1" x14ac:dyDescent="0.2">
      <c r="A100" s="37"/>
      <c r="B100" s="13">
        <f t="shared" si="34"/>
        <v>95</v>
      </c>
      <c r="C100" s="2" t="s">
        <v>418</v>
      </c>
      <c r="D100" s="28">
        <v>44827</v>
      </c>
      <c r="E100" s="2" t="s">
        <v>419</v>
      </c>
      <c r="F100" s="23" t="s">
        <v>33</v>
      </c>
      <c r="G100" s="23" t="s">
        <v>56</v>
      </c>
      <c r="H100" s="23">
        <v>1300</v>
      </c>
      <c r="I100" s="23" t="s">
        <v>78</v>
      </c>
      <c r="J100" s="23" t="s">
        <v>74</v>
      </c>
      <c r="K100" s="63" t="s">
        <v>318</v>
      </c>
      <c r="L100" s="12" t="s">
        <v>67</v>
      </c>
      <c r="M100" s="4">
        <v>7.37</v>
      </c>
      <c r="N100" s="10">
        <v>1.5727450980392157</v>
      </c>
      <c r="O100" s="11">
        <v>2.69</v>
      </c>
      <c r="P100" s="10">
        <v>0.90571428571428569</v>
      </c>
      <c r="Q100" s="19">
        <f t="shared" si="0"/>
        <v>-2.5</v>
      </c>
      <c r="R100" s="21">
        <f t="shared" si="35"/>
        <v>206.79999999999998</v>
      </c>
      <c r="S100" s="4">
        <f t="shared" si="30"/>
        <v>7.37</v>
      </c>
      <c r="T100" s="10">
        <f t="shared" si="39"/>
        <v>1</v>
      </c>
      <c r="U100" s="11">
        <f t="shared" si="31"/>
        <v>2.69</v>
      </c>
      <c r="V100" s="10">
        <f t="shared" si="40"/>
        <v>1</v>
      </c>
      <c r="W100" s="19">
        <f t="shared" si="5"/>
        <v>-2</v>
      </c>
      <c r="X100" s="21">
        <f t="shared" si="36"/>
        <v>58.840000000000011</v>
      </c>
      <c r="Y100" s="4">
        <f t="shared" si="50"/>
        <v>7.37</v>
      </c>
      <c r="Z100" s="10">
        <v>0.54266092564193336</v>
      </c>
      <c r="AA100" s="11">
        <f t="shared" si="51"/>
        <v>2.69</v>
      </c>
      <c r="AB100" s="10">
        <v>0</v>
      </c>
      <c r="AC100" s="19">
        <f t="shared" si="7"/>
        <v>0</v>
      </c>
      <c r="AD100" s="19">
        <f t="shared" si="8"/>
        <v>-0.54</v>
      </c>
      <c r="AE100" s="21">
        <f t="shared" si="53"/>
        <v>42.740000000000009</v>
      </c>
      <c r="AF100" s="4">
        <f t="shared" si="46"/>
        <v>7.37</v>
      </c>
      <c r="AG100" s="10">
        <f t="shared" si="47"/>
        <v>0.5</v>
      </c>
      <c r="AH100" s="11">
        <f t="shared" si="48"/>
        <v>2.69</v>
      </c>
      <c r="AI100" s="10">
        <v>0</v>
      </c>
      <c r="AJ100" s="19">
        <f t="shared" si="49"/>
        <v>-0.5</v>
      </c>
      <c r="AK100" s="21">
        <f t="shared" si="42"/>
        <v>45.350000000000009</v>
      </c>
      <c r="AL100" s="36"/>
    </row>
    <row r="101" spans="1:38" customFormat="1" x14ac:dyDescent="0.2">
      <c r="A101" s="37"/>
      <c r="B101" s="13">
        <f t="shared" si="34"/>
        <v>96</v>
      </c>
      <c r="C101" s="2" t="s">
        <v>354</v>
      </c>
      <c r="D101" s="28">
        <v>44828</v>
      </c>
      <c r="E101" s="2" t="s">
        <v>149</v>
      </c>
      <c r="F101" s="23" t="s">
        <v>29</v>
      </c>
      <c r="G101" s="23" t="s">
        <v>53</v>
      </c>
      <c r="H101" s="23">
        <v>1400</v>
      </c>
      <c r="I101" s="23" t="s">
        <v>78</v>
      </c>
      <c r="J101" s="23" t="s">
        <v>87</v>
      </c>
      <c r="K101" s="63" t="s">
        <v>318</v>
      </c>
      <c r="L101" s="12" t="s">
        <v>2</v>
      </c>
      <c r="M101" s="4">
        <v>4.5999999999999996</v>
      </c>
      <c r="N101" s="10">
        <v>2.7717241379310344</v>
      </c>
      <c r="O101" s="11">
        <v>1.93</v>
      </c>
      <c r="P101" s="10">
        <v>2.9466666666666663</v>
      </c>
      <c r="Q101" s="19">
        <f t="shared" si="0"/>
        <v>12.7</v>
      </c>
      <c r="R101" s="21">
        <f t="shared" si="35"/>
        <v>219.49999999999997</v>
      </c>
      <c r="S101" s="4">
        <f t="shared" si="30"/>
        <v>4.5999999999999996</v>
      </c>
      <c r="T101" s="10">
        <f t="shared" si="39"/>
        <v>1</v>
      </c>
      <c r="U101" s="11">
        <f t="shared" si="31"/>
        <v>1.93</v>
      </c>
      <c r="V101" s="10">
        <f t="shared" si="40"/>
        <v>1</v>
      </c>
      <c r="W101" s="19">
        <f t="shared" si="5"/>
        <v>4.53</v>
      </c>
      <c r="X101" s="21">
        <f t="shared" si="36"/>
        <v>63.370000000000012</v>
      </c>
      <c r="Y101" s="4">
        <f t="shared" si="50"/>
        <v>4.5999999999999996</v>
      </c>
      <c r="Z101" s="10">
        <v>0.86869565217391298</v>
      </c>
      <c r="AA101" s="11">
        <f t="shared" si="51"/>
        <v>1.93</v>
      </c>
      <c r="AB101" s="10">
        <v>0</v>
      </c>
      <c r="AC101" s="19">
        <f t="shared" si="7"/>
        <v>4</v>
      </c>
      <c r="AD101" s="19">
        <f t="shared" si="8"/>
        <v>3.13</v>
      </c>
      <c r="AE101" s="21">
        <f t="shared" si="53"/>
        <v>45.870000000000012</v>
      </c>
      <c r="AF101" s="4">
        <f t="shared" si="46"/>
        <v>4.5999999999999996</v>
      </c>
      <c r="AG101" s="10">
        <f t="shared" si="47"/>
        <v>0.5</v>
      </c>
      <c r="AH101" s="11">
        <f t="shared" si="48"/>
        <v>1.93</v>
      </c>
      <c r="AI101" s="10">
        <v>0</v>
      </c>
      <c r="AJ101" s="19">
        <f t="shared" si="49"/>
        <v>1.8</v>
      </c>
      <c r="AK101" s="21">
        <f t="shared" si="42"/>
        <v>47.150000000000006</v>
      </c>
      <c r="AL101" s="36"/>
    </row>
    <row r="102" spans="1:38" customFormat="1" x14ac:dyDescent="0.2">
      <c r="A102" s="37"/>
      <c r="B102" s="13">
        <f t="shared" si="34"/>
        <v>97</v>
      </c>
      <c r="C102" s="2" t="s">
        <v>420</v>
      </c>
      <c r="D102" s="28">
        <v>44829</v>
      </c>
      <c r="E102" s="2" t="s">
        <v>421</v>
      </c>
      <c r="F102" s="23" t="s">
        <v>3</v>
      </c>
      <c r="G102" s="23" t="s">
        <v>53</v>
      </c>
      <c r="H102" s="23">
        <v>1100</v>
      </c>
      <c r="I102" s="23" t="s">
        <v>78</v>
      </c>
      <c r="J102" s="23" t="s">
        <v>113</v>
      </c>
      <c r="K102" s="63" t="s">
        <v>320</v>
      </c>
      <c r="L102" s="12" t="s">
        <v>49</v>
      </c>
      <c r="M102" s="4">
        <v>5.41</v>
      </c>
      <c r="N102" s="10">
        <v>2.2650617283950618</v>
      </c>
      <c r="O102" s="11">
        <v>2.4</v>
      </c>
      <c r="P102" s="10">
        <v>1.6381818181818182</v>
      </c>
      <c r="Q102" s="19">
        <f t="shared" si="0"/>
        <v>-3.9</v>
      </c>
      <c r="R102" s="21">
        <f t="shared" si="35"/>
        <v>215.59999999999997</v>
      </c>
      <c r="S102" s="4">
        <f t="shared" si="30"/>
        <v>5.41</v>
      </c>
      <c r="T102" s="10">
        <f t="shared" si="39"/>
        <v>1</v>
      </c>
      <c r="U102" s="11">
        <f t="shared" si="31"/>
        <v>2.4</v>
      </c>
      <c r="V102" s="10">
        <f t="shared" si="40"/>
        <v>1</v>
      </c>
      <c r="W102" s="19">
        <f t="shared" si="5"/>
        <v>-2</v>
      </c>
      <c r="X102" s="21">
        <f t="shared" si="36"/>
        <v>61.370000000000012</v>
      </c>
      <c r="Y102" s="4">
        <f t="shared" si="50"/>
        <v>5.41</v>
      </c>
      <c r="Z102" s="10">
        <v>0.73962962962962975</v>
      </c>
      <c r="AA102" s="11">
        <f t="shared" si="51"/>
        <v>2.4</v>
      </c>
      <c r="AB102" s="10">
        <v>0</v>
      </c>
      <c r="AC102" s="19">
        <f t="shared" si="7"/>
        <v>0</v>
      </c>
      <c r="AD102" s="19">
        <f t="shared" si="8"/>
        <v>-0.74</v>
      </c>
      <c r="AE102" s="21">
        <f t="shared" si="53"/>
        <v>45.13000000000001</v>
      </c>
      <c r="AF102" s="4">
        <f t="shared" si="46"/>
        <v>5.41</v>
      </c>
      <c r="AG102" s="10">
        <f t="shared" si="47"/>
        <v>2</v>
      </c>
      <c r="AH102" s="11">
        <f t="shared" si="48"/>
        <v>2.4</v>
      </c>
      <c r="AI102" s="10">
        <v>0</v>
      </c>
      <c r="AJ102" s="19">
        <f t="shared" si="49"/>
        <v>-2</v>
      </c>
      <c r="AK102" s="21">
        <f t="shared" si="42"/>
        <v>45.150000000000006</v>
      </c>
      <c r="AL102" s="36"/>
    </row>
    <row r="103" spans="1:38" customFormat="1" x14ac:dyDescent="0.2">
      <c r="A103" s="37"/>
      <c r="B103" s="13">
        <f t="shared" si="34"/>
        <v>98</v>
      </c>
      <c r="C103" s="2" t="s">
        <v>425</v>
      </c>
      <c r="D103" s="28">
        <v>44832</v>
      </c>
      <c r="E103" s="2" t="s">
        <v>68</v>
      </c>
      <c r="F103" s="23" t="s">
        <v>29</v>
      </c>
      <c r="G103" s="23" t="s">
        <v>53</v>
      </c>
      <c r="H103" s="23">
        <v>1200</v>
      </c>
      <c r="I103" s="23" t="s">
        <v>79</v>
      </c>
      <c r="J103" s="23" t="s">
        <v>87</v>
      </c>
      <c r="K103" s="63" t="s">
        <v>318</v>
      </c>
      <c r="L103" s="12" t="s">
        <v>49</v>
      </c>
      <c r="M103" s="4">
        <v>6.8</v>
      </c>
      <c r="N103" s="10">
        <v>1.7235396518375241</v>
      </c>
      <c r="O103" s="11">
        <v>2.52</v>
      </c>
      <c r="P103" s="10">
        <v>1.1466666666666667</v>
      </c>
      <c r="Q103" s="19">
        <f t="shared" si="0"/>
        <v>-2.9</v>
      </c>
      <c r="R103" s="21">
        <f t="shared" si="35"/>
        <v>212.69999999999996</v>
      </c>
      <c r="S103" s="4">
        <f t="shared" si="30"/>
        <v>6.8</v>
      </c>
      <c r="T103" s="10">
        <f t="shared" si="39"/>
        <v>1</v>
      </c>
      <c r="U103" s="11">
        <f t="shared" si="31"/>
        <v>2.52</v>
      </c>
      <c r="V103" s="10">
        <f t="shared" si="40"/>
        <v>1</v>
      </c>
      <c r="W103" s="19">
        <f t="shared" si="5"/>
        <v>-2</v>
      </c>
      <c r="X103" s="21">
        <f t="shared" si="36"/>
        <v>59.370000000000012</v>
      </c>
      <c r="Y103" s="4">
        <f t="shared" si="50"/>
        <v>6.8</v>
      </c>
      <c r="Z103" s="10">
        <v>0.5879411764705883</v>
      </c>
      <c r="AA103" s="11">
        <f t="shared" si="51"/>
        <v>2.52</v>
      </c>
      <c r="AB103" s="10">
        <v>0</v>
      </c>
      <c r="AC103" s="19">
        <f t="shared" si="7"/>
        <v>0</v>
      </c>
      <c r="AD103" s="19">
        <f t="shared" si="8"/>
        <v>-0.59</v>
      </c>
      <c r="AE103" s="21">
        <f t="shared" si="53"/>
        <v>44.540000000000006</v>
      </c>
      <c r="AF103" s="4">
        <f t="shared" si="46"/>
        <v>6.8</v>
      </c>
      <c r="AG103" s="10">
        <f t="shared" si="47"/>
        <v>0.5</v>
      </c>
      <c r="AH103" s="11">
        <f t="shared" si="48"/>
        <v>2.52</v>
      </c>
      <c r="AI103" s="10">
        <v>0</v>
      </c>
      <c r="AJ103" s="19">
        <f t="shared" si="49"/>
        <v>-0.5</v>
      </c>
      <c r="AK103" s="21">
        <f t="shared" si="42"/>
        <v>44.650000000000006</v>
      </c>
      <c r="AL103" s="36"/>
    </row>
    <row r="104" spans="1:38" customFormat="1" x14ac:dyDescent="0.2">
      <c r="A104" s="37"/>
      <c r="B104" s="13">
        <f t="shared" si="34"/>
        <v>99</v>
      </c>
      <c r="C104" s="2" t="s">
        <v>426</v>
      </c>
      <c r="D104" s="28">
        <v>44832</v>
      </c>
      <c r="E104" s="2" t="s">
        <v>68</v>
      </c>
      <c r="F104" s="23" t="s">
        <v>29</v>
      </c>
      <c r="G104" s="23" t="s">
        <v>53</v>
      </c>
      <c r="H104" s="23">
        <v>1200</v>
      </c>
      <c r="I104" s="23" t="s">
        <v>79</v>
      </c>
      <c r="J104" s="23" t="s">
        <v>87</v>
      </c>
      <c r="K104" s="63" t="s">
        <v>318</v>
      </c>
      <c r="L104" s="12" t="s">
        <v>52</v>
      </c>
      <c r="M104" s="4">
        <v>17</v>
      </c>
      <c r="N104" s="10">
        <v>0.62250000000000005</v>
      </c>
      <c r="O104" s="11">
        <v>6.13</v>
      </c>
      <c r="P104" s="10">
        <v>0.12000000000000002</v>
      </c>
      <c r="Q104" s="19">
        <f t="shared" si="0"/>
        <v>-0.7</v>
      </c>
      <c r="R104" s="21">
        <f t="shared" si="35"/>
        <v>211.99999999999997</v>
      </c>
      <c r="S104" s="4">
        <f t="shared" si="30"/>
        <v>17</v>
      </c>
      <c r="T104" s="10">
        <f t="shared" si="39"/>
        <v>1</v>
      </c>
      <c r="U104" s="11">
        <f t="shared" si="31"/>
        <v>6.13</v>
      </c>
      <c r="V104" s="10">
        <f t="shared" si="40"/>
        <v>1</v>
      </c>
      <c r="W104" s="19">
        <f t="shared" si="5"/>
        <v>-2</v>
      </c>
      <c r="X104" s="21">
        <f t="shared" si="36"/>
        <v>57.370000000000012</v>
      </c>
      <c r="Y104" s="4">
        <f t="shared" si="50"/>
        <v>17</v>
      </c>
      <c r="Z104" s="10">
        <v>0.23529411764705882</v>
      </c>
      <c r="AA104" s="11">
        <f t="shared" si="51"/>
        <v>6.13</v>
      </c>
      <c r="AB104" s="10">
        <v>0</v>
      </c>
      <c r="AC104" s="19">
        <f t="shared" si="7"/>
        <v>0</v>
      </c>
      <c r="AD104" s="19">
        <f t="shared" si="8"/>
        <v>-0.24</v>
      </c>
      <c r="AE104" s="21">
        <f t="shared" si="53"/>
        <v>44.300000000000004</v>
      </c>
      <c r="AF104" s="4">
        <f t="shared" si="46"/>
        <v>17</v>
      </c>
      <c r="AG104" s="10">
        <f t="shared" si="47"/>
        <v>0.5</v>
      </c>
      <c r="AH104" s="11">
        <f t="shared" si="48"/>
        <v>6.13</v>
      </c>
      <c r="AI104" s="10">
        <v>0</v>
      </c>
      <c r="AJ104" s="19">
        <f t="shared" si="49"/>
        <v>-0.5</v>
      </c>
      <c r="AK104" s="21">
        <f t="shared" si="42"/>
        <v>44.150000000000006</v>
      </c>
      <c r="AL104" s="36"/>
    </row>
    <row r="105" spans="1:38" customFormat="1" x14ac:dyDescent="0.2">
      <c r="A105" s="37"/>
      <c r="B105" s="13">
        <f t="shared" si="34"/>
        <v>100</v>
      </c>
      <c r="C105" s="2" t="s">
        <v>427</v>
      </c>
      <c r="D105" s="28">
        <v>44832</v>
      </c>
      <c r="E105" s="2" t="s">
        <v>8</v>
      </c>
      <c r="F105" s="23" t="s">
        <v>37</v>
      </c>
      <c r="G105" s="23" t="s">
        <v>55</v>
      </c>
      <c r="H105" s="23">
        <v>1400</v>
      </c>
      <c r="I105" s="23" t="s">
        <v>78</v>
      </c>
      <c r="J105" s="23" t="s">
        <v>74</v>
      </c>
      <c r="K105" s="63" t="s">
        <v>326</v>
      </c>
      <c r="L105" s="12" t="s">
        <v>49</v>
      </c>
      <c r="M105" s="4">
        <v>55.27</v>
      </c>
      <c r="N105" s="10">
        <v>0.18459207459207461</v>
      </c>
      <c r="O105" s="11">
        <v>14.28</v>
      </c>
      <c r="P105" s="10">
        <v>1.4999999999999999E-2</v>
      </c>
      <c r="Q105" s="19">
        <f t="shared" si="0"/>
        <v>-0.2</v>
      </c>
      <c r="R105" s="21">
        <f t="shared" si="35"/>
        <v>211.79999999999998</v>
      </c>
      <c r="S105" s="4">
        <f t="shared" si="30"/>
        <v>55.27</v>
      </c>
      <c r="T105" s="10">
        <f t="shared" si="39"/>
        <v>1</v>
      </c>
      <c r="U105" s="11">
        <f t="shared" si="31"/>
        <v>14.28</v>
      </c>
      <c r="V105" s="10">
        <f t="shared" si="40"/>
        <v>1</v>
      </c>
      <c r="W105" s="19">
        <f t="shared" si="5"/>
        <v>-2</v>
      </c>
      <c r="X105" s="21">
        <f t="shared" si="36"/>
        <v>55.370000000000012</v>
      </c>
      <c r="Y105" s="4">
        <f t="shared" si="50"/>
        <v>55.27</v>
      </c>
      <c r="Z105" s="10">
        <v>7.2365732250458475E-2</v>
      </c>
      <c r="AA105" s="11">
        <f t="shared" si="51"/>
        <v>14.28</v>
      </c>
      <c r="AB105" s="10">
        <v>0</v>
      </c>
      <c r="AC105" s="19">
        <f t="shared" si="7"/>
        <v>0</v>
      </c>
      <c r="AD105" s="19">
        <f t="shared" si="8"/>
        <v>-7.0000000000000007E-2</v>
      </c>
      <c r="AE105" s="21">
        <f t="shared" si="53"/>
        <v>44.230000000000004</v>
      </c>
      <c r="AF105" s="4">
        <f t="shared" si="46"/>
        <v>55.27</v>
      </c>
      <c r="AG105" s="10">
        <f t="shared" si="47"/>
        <v>0.25</v>
      </c>
      <c r="AH105" s="11">
        <f t="shared" si="48"/>
        <v>14.28</v>
      </c>
      <c r="AI105" s="10">
        <v>0</v>
      </c>
      <c r="AJ105" s="19">
        <f t="shared" si="49"/>
        <v>-0.25</v>
      </c>
      <c r="AK105" s="21">
        <f t="shared" ref="AK105:AK157" si="54">AJ105+AK104</f>
        <v>43.900000000000006</v>
      </c>
      <c r="AL105" s="36"/>
    </row>
    <row r="106" spans="1:38" customFormat="1" x14ac:dyDescent="0.2">
      <c r="A106" s="37"/>
      <c r="B106" s="13">
        <f t="shared" si="34"/>
        <v>101</v>
      </c>
      <c r="C106" s="2" t="s">
        <v>258</v>
      </c>
      <c r="D106" s="28">
        <v>44833</v>
      </c>
      <c r="E106" s="2" t="s">
        <v>42</v>
      </c>
      <c r="F106" s="23" t="s">
        <v>33</v>
      </c>
      <c r="G106" s="23" t="s">
        <v>53</v>
      </c>
      <c r="H106" s="23">
        <v>1147</v>
      </c>
      <c r="I106" s="23" t="s">
        <v>78</v>
      </c>
      <c r="J106" s="23" t="s">
        <v>74</v>
      </c>
      <c r="K106" s="63" t="s">
        <v>319</v>
      </c>
      <c r="L106" s="12" t="s">
        <v>46</v>
      </c>
      <c r="M106" s="4">
        <v>3.45</v>
      </c>
      <c r="N106" s="10">
        <v>4.0813793103448273</v>
      </c>
      <c r="O106" s="11">
        <v>1.4</v>
      </c>
      <c r="P106" s="10">
        <v>0</v>
      </c>
      <c r="Q106" s="19">
        <f t="shared" si="0"/>
        <v>-4.0999999999999996</v>
      </c>
      <c r="R106" s="21">
        <f t="shared" si="35"/>
        <v>207.7</v>
      </c>
      <c r="S106" s="4">
        <f t="shared" si="30"/>
        <v>3.45</v>
      </c>
      <c r="T106" s="10">
        <f t="shared" si="39"/>
        <v>1</v>
      </c>
      <c r="U106" s="11">
        <f t="shared" si="31"/>
        <v>1.4</v>
      </c>
      <c r="V106" s="10">
        <f t="shared" si="40"/>
        <v>1</v>
      </c>
      <c r="W106" s="19">
        <f t="shared" si="5"/>
        <v>-2</v>
      </c>
      <c r="X106" s="21">
        <f t="shared" si="36"/>
        <v>53.370000000000012</v>
      </c>
      <c r="Y106" s="4">
        <f t="shared" si="50"/>
        <v>3.45</v>
      </c>
      <c r="Z106" s="10">
        <v>1.1592753623188405</v>
      </c>
      <c r="AA106" s="11">
        <f t="shared" si="51"/>
        <v>1.4</v>
      </c>
      <c r="AB106" s="10">
        <v>0</v>
      </c>
      <c r="AC106" s="19">
        <f t="shared" si="7"/>
        <v>0</v>
      </c>
      <c r="AD106" s="19">
        <f t="shared" si="8"/>
        <v>-1.1599999999999999</v>
      </c>
      <c r="AE106" s="21">
        <f t="shared" si="53"/>
        <v>43.070000000000007</v>
      </c>
      <c r="AF106" s="4">
        <f t="shared" si="46"/>
        <v>3.45</v>
      </c>
      <c r="AG106" s="10">
        <f t="shared" si="47"/>
        <v>1</v>
      </c>
      <c r="AH106" s="11">
        <f t="shared" si="48"/>
        <v>1.4</v>
      </c>
      <c r="AI106" s="10">
        <v>0</v>
      </c>
      <c r="AJ106" s="19">
        <f t="shared" si="49"/>
        <v>-1</v>
      </c>
      <c r="AK106" s="21">
        <f t="shared" si="54"/>
        <v>42.900000000000006</v>
      </c>
      <c r="AL106" s="36"/>
    </row>
    <row r="107" spans="1:38" customFormat="1" x14ac:dyDescent="0.2">
      <c r="A107" s="37"/>
      <c r="B107" s="13">
        <f t="shared" si="34"/>
        <v>102</v>
      </c>
      <c r="C107" s="2" t="s">
        <v>271</v>
      </c>
      <c r="D107" s="28">
        <v>44834</v>
      </c>
      <c r="E107" s="2" t="s">
        <v>25</v>
      </c>
      <c r="F107" s="23" t="s">
        <v>18</v>
      </c>
      <c r="G107" s="23" t="s">
        <v>53</v>
      </c>
      <c r="H107" s="23">
        <v>1100</v>
      </c>
      <c r="I107" s="23" t="s">
        <v>76</v>
      </c>
      <c r="J107" s="23" t="s">
        <v>74</v>
      </c>
      <c r="K107" s="63" t="s">
        <v>319</v>
      </c>
      <c r="L107" s="12" t="s">
        <v>5</v>
      </c>
      <c r="M107" s="4">
        <v>2.85</v>
      </c>
      <c r="N107" s="10">
        <v>5.4011594202898543</v>
      </c>
      <c r="O107" s="11">
        <v>1.33</v>
      </c>
      <c r="P107" s="10">
        <v>0</v>
      </c>
      <c r="Q107" s="19">
        <f t="shared" si="0"/>
        <v>-5.4</v>
      </c>
      <c r="R107" s="21">
        <f t="shared" si="35"/>
        <v>202.29999999999998</v>
      </c>
      <c r="S107" s="4">
        <f t="shared" si="30"/>
        <v>2.85</v>
      </c>
      <c r="T107" s="10">
        <f t="shared" si="39"/>
        <v>1</v>
      </c>
      <c r="U107" s="11">
        <f t="shared" si="31"/>
        <v>1.33</v>
      </c>
      <c r="V107" s="10">
        <f t="shared" si="40"/>
        <v>1</v>
      </c>
      <c r="W107" s="19">
        <f t="shared" si="5"/>
        <v>-0.67</v>
      </c>
      <c r="X107" s="21">
        <f t="shared" si="36"/>
        <v>52.70000000000001</v>
      </c>
      <c r="Y107" s="4">
        <f t="shared" si="50"/>
        <v>2.85</v>
      </c>
      <c r="Z107" s="10">
        <v>1.4047368421052631</v>
      </c>
      <c r="AA107" s="11">
        <f t="shared" si="51"/>
        <v>1.33</v>
      </c>
      <c r="AB107" s="10">
        <v>0</v>
      </c>
      <c r="AC107" s="19">
        <f t="shared" si="7"/>
        <v>0</v>
      </c>
      <c r="AD107" s="19">
        <f t="shared" si="8"/>
        <v>-1.4</v>
      </c>
      <c r="AE107" s="21">
        <f t="shared" si="53"/>
        <v>41.670000000000009</v>
      </c>
      <c r="AF107" s="4">
        <f t="shared" si="46"/>
        <v>2.85</v>
      </c>
      <c r="AG107" s="10">
        <f t="shared" si="47"/>
        <v>1</v>
      </c>
      <c r="AH107" s="11">
        <f t="shared" si="48"/>
        <v>1.33</v>
      </c>
      <c r="AI107" s="10">
        <v>0</v>
      </c>
      <c r="AJ107" s="19">
        <f t="shared" si="49"/>
        <v>-1</v>
      </c>
      <c r="AK107" s="21">
        <f t="shared" si="54"/>
        <v>41.900000000000006</v>
      </c>
      <c r="AL107" s="36"/>
    </row>
    <row r="108" spans="1:38" customFormat="1" x14ac:dyDescent="0.2">
      <c r="A108" s="37"/>
      <c r="B108" s="13">
        <f t="shared" si="34"/>
        <v>103</v>
      </c>
      <c r="C108" s="2" t="s">
        <v>227</v>
      </c>
      <c r="D108" s="28">
        <v>44834</v>
      </c>
      <c r="E108" s="2" t="s">
        <v>25</v>
      </c>
      <c r="F108" s="23" t="s">
        <v>29</v>
      </c>
      <c r="G108" s="23" t="s">
        <v>53</v>
      </c>
      <c r="H108" s="23">
        <v>1100</v>
      </c>
      <c r="I108" s="23" t="s">
        <v>76</v>
      </c>
      <c r="J108" s="23" t="s">
        <v>74</v>
      </c>
      <c r="K108" s="63" t="s">
        <v>320</v>
      </c>
      <c r="L108" s="12" t="s">
        <v>2</v>
      </c>
      <c r="M108" s="4">
        <v>2.11</v>
      </c>
      <c r="N108" s="10">
        <v>8.9738345864661646</v>
      </c>
      <c r="O108" s="11">
        <v>1.31</v>
      </c>
      <c r="P108" s="10">
        <v>0</v>
      </c>
      <c r="Q108" s="19">
        <f t="shared" si="0"/>
        <v>10</v>
      </c>
      <c r="R108" s="21">
        <f t="shared" si="35"/>
        <v>212.29999999999998</v>
      </c>
      <c r="S108" s="4">
        <f t="shared" si="30"/>
        <v>2.11</v>
      </c>
      <c r="T108" s="10">
        <f t="shared" si="39"/>
        <v>1</v>
      </c>
      <c r="U108" s="11">
        <f t="shared" si="31"/>
        <v>1.31</v>
      </c>
      <c r="V108" s="10">
        <f t="shared" si="40"/>
        <v>1</v>
      </c>
      <c r="W108" s="19">
        <f t="shared" si="5"/>
        <v>1.42</v>
      </c>
      <c r="X108" s="21">
        <f t="shared" si="36"/>
        <v>54.120000000000012</v>
      </c>
      <c r="Y108" s="4">
        <f t="shared" si="50"/>
        <v>2.11</v>
      </c>
      <c r="Z108" s="10">
        <v>1.8934319526627219</v>
      </c>
      <c r="AA108" s="11">
        <f t="shared" si="51"/>
        <v>1.31</v>
      </c>
      <c r="AB108" s="10">
        <v>0</v>
      </c>
      <c r="AC108" s="19">
        <f t="shared" si="7"/>
        <v>4</v>
      </c>
      <c r="AD108" s="19">
        <f t="shared" si="8"/>
        <v>2.1</v>
      </c>
      <c r="AE108" s="21">
        <f t="shared" si="53"/>
        <v>43.77000000000001</v>
      </c>
      <c r="AF108" s="4">
        <f t="shared" si="46"/>
        <v>2.11</v>
      </c>
      <c r="AG108" s="10">
        <f t="shared" si="47"/>
        <v>2</v>
      </c>
      <c r="AH108" s="11">
        <f t="shared" si="48"/>
        <v>1.31</v>
      </c>
      <c r="AI108" s="10">
        <v>0</v>
      </c>
      <c r="AJ108" s="19">
        <f t="shared" si="49"/>
        <v>2.2200000000000002</v>
      </c>
      <c r="AK108" s="21">
        <f t="shared" si="54"/>
        <v>44.120000000000005</v>
      </c>
      <c r="AL108" s="36"/>
    </row>
    <row r="109" spans="1:38" customFormat="1" x14ac:dyDescent="0.2">
      <c r="A109" s="37"/>
      <c r="B109" s="13">
        <f t="shared" si="34"/>
        <v>104</v>
      </c>
      <c r="C109" s="2" t="s">
        <v>428</v>
      </c>
      <c r="D109" s="28">
        <v>44834</v>
      </c>
      <c r="E109" s="2" t="s">
        <v>20</v>
      </c>
      <c r="F109" s="23" t="s">
        <v>3</v>
      </c>
      <c r="G109" s="23" t="s">
        <v>53</v>
      </c>
      <c r="H109" s="23">
        <v>1200</v>
      </c>
      <c r="I109" s="23" t="s">
        <v>78</v>
      </c>
      <c r="J109" s="23" t="s">
        <v>74</v>
      </c>
      <c r="K109" s="63" t="s">
        <v>318</v>
      </c>
      <c r="L109" s="12" t="s">
        <v>49</v>
      </c>
      <c r="M109" s="4">
        <v>35.58</v>
      </c>
      <c r="N109" s="10">
        <v>0.29004683840749412</v>
      </c>
      <c r="O109" s="11">
        <v>7.21</v>
      </c>
      <c r="P109" s="10">
        <v>5.000000000000001E-2</v>
      </c>
      <c r="Q109" s="19">
        <f t="shared" si="0"/>
        <v>-0.3</v>
      </c>
      <c r="R109" s="21">
        <f t="shared" si="35"/>
        <v>211.99999999999997</v>
      </c>
      <c r="S109" s="4">
        <f t="shared" si="30"/>
        <v>35.58</v>
      </c>
      <c r="T109" s="10">
        <f t="shared" si="39"/>
        <v>1</v>
      </c>
      <c r="U109" s="11">
        <f t="shared" si="31"/>
        <v>7.21</v>
      </c>
      <c r="V109" s="10">
        <f t="shared" si="40"/>
        <v>1</v>
      </c>
      <c r="W109" s="19">
        <f t="shared" si="5"/>
        <v>-2</v>
      </c>
      <c r="X109" s="21">
        <f t="shared" si="36"/>
        <v>52.120000000000012</v>
      </c>
      <c r="Y109" s="4">
        <f t="shared" si="50"/>
        <v>35.58</v>
      </c>
      <c r="Z109" s="10">
        <v>0.11253521126760563</v>
      </c>
      <c r="AA109" s="11">
        <f t="shared" si="51"/>
        <v>7.21</v>
      </c>
      <c r="AB109" s="10">
        <v>0</v>
      </c>
      <c r="AC109" s="19">
        <f t="shared" si="7"/>
        <v>0</v>
      </c>
      <c r="AD109" s="19">
        <f t="shared" si="8"/>
        <v>-0.11</v>
      </c>
      <c r="AE109" s="21">
        <f t="shared" si="53"/>
        <v>43.660000000000011</v>
      </c>
      <c r="AF109" s="4">
        <f t="shared" si="46"/>
        <v>35.58</v>
      </c>
      <c r="AG109" s="10">
        <f t="shared" si="47"/>
        <v>0.5</v>
      </c>
      <c r="AH109" s="11">
        <f t="shared" si="48"/>
        <v>7.21</v>
      </c>
      <c r="AI109" s="10">
        <v>0</v>
      </c>
      <c r="AJ109" s="19">
        <f t="shared" si="49"/>
        <v>-0.5</v>
      </c>
      <c r="AK109" s="21">
        <f t="shared" si="54"/>
        <v>43.620000000000005</v>
      </c>
      <c r="AL109" s="36"/>
    </row>
    <row r="110" spans="1:38" customFormat="1" x14ac:dyDescent="0.2">
      <c r="A110" s="37"/>
      <c r="B110" s="24">
        <f t="shared" si="34"/>
        <v>105</v>
      </c>
      <c r="C110" s="3" t="s">
        <v>429</v>
      </c>
      <c r="D110" s="18">
        <v>44834</v>
      </c>
      <c r="E110" s="3" t="s">
        <v>20</v>
      </c>
      <c r="F110" s="25" t="s">
        <v>3</v>
      </c>
      <c r="G110" s="25" t="s">
        <v>53</v>
      </c>
      <c r="H110" s="25">
        <v>1200</v>
      </c>
      <c r="I110" s="25" t="s">
        <v>78</v>
      </c>
      <c r="J110" s="25" t="s">
        <v>74</v>
      </c>
      <c r="K110" s="64" t="s">
        <v>318</v>
      </c>
      <c r="L110" s="14" t="s">
        <v>71</v>
      </c>
      <c r="M110" s="15">
        <v>6.53</v>
      </c>
      <c r="N110" s="16">
        <v>1.8134074074074071</v>
      </c>
      <c r="O110" s="17">
        <v>2.17</v>
      </c>
      <c r="P110" s="16">
        <v>1.5911111111111107</v>
      </c>
      <c r="Q110" s="20">
        <f t="shared" si="0"/>
        <v>-3.4</v>
      </c>
      <c r="R110" s="22">
        <f t="shared" si="35"/>
        <v>208.59999999999997</v>
      </c>
      <c r="S110" s="15">
        <f t="shared" si="30"/>
        <v>6.53</v>
      </c>
      <c r="T110" s="16">
        <f t="shared" si="39"/>
        <v>1</v>
      </c>
      <c r="U110" s="17">
        <f t="shared" si="31"/>
        <v>2.17</v>
      </c>
      <c r="V110" s="16">
        <f t="shared" si="40"/>
        <v>1</v>
      </c>
      <c r="W110" s="20">
        <f t="shared" si="5"/>
        <v>-2</v>
      </c>
      <c r="X110" s="22">
        <f t="shared" si="36"/>
        <v>50.120000000000012</v>
      </c>
      <c r="Y110" s="15">
        <f t="shared" si="50"/>
        <v>6.53</v>
      </c>
      <c r="Z110" s="16">
        <v>0.61308465403942791</v>
      </c>
      <c r="AA110" s="17">
        <f t="shared" si="51"/>
        <v>2.17</v>
      </c>
      <c r="AB110" s="16">
        <v>0</v>
      </c>
      <c r="AC110" s="20">
        <f t="shared" si="7"/>
        <v>0</v>
      </c>
      <c r="AD110" s="20">
        <f t="shared" si="8"/>
        <v>-0.61</v>
      </c>
      <c r="AE110" s="22">
        <f t="shared" si="53"/>
        <v>43.050000000000011</v>
      </c>
      <c r="AF110" s="15">
        <f t="shared" si="46"/>
        <v>6.53</v>
      </c>
      <c r="AG110" s="16">
        <f t="shared" si="47"/>
        <v>0.5</v>
      </c>
      <c r="AH110" s="17">
        <f t="shared" si="48"/>
        <v>2.17</v>
      </c>
      <c r="AI110" s="16">
        <v>0</v>
      </c>
      <c r="AJ110" s="20">
        <f t="shared" si="49"/>
        <v>-0.5</v>
      </c>
      <c r="AK110" s="22">
        <f t="shared" si="54"/>
        <v>43.120000000000005</v>
      </c>
      <c r="AL110" s="36"/>
    </row>
    <row r="111" spans="1:38" customFormat="1" x14ac:dyDescent="0.2">
      <c r="A111" s="37"/>
      <c r="B111" s="13">
        <f t="shared" si="34"/>
        <v>106</v>
      </c>
      <c r="C111" s="2" t="s">
        <v>358</v>
      </c>
      <c r="D111" s="28">
        <v>44835</v>
      </c>
      <c r="E111" s="2" t="s">
        <v>178</v>
      </c>
      <c r="F111" s="23" t="s">
        <v>29</v>
      </c>
      <c r="G111" s="23" t="s">
        <v>53</v>
      </c>
      <c r="H111" s="23">
        <v>1200</v>
      </c>
      <c r="I111" s="23" t="s">
        <v>78</v>
      </c>
      <c r="J111" s="23" t="s">
        <v>74</v>
      </c>
      <c r="K111" s="63" t="s">
        <v>320</v>
      </c>
      <c r="L111" s="12" t="s">
        <v>2</v>
      </c>
      <c r="M111" s="4">
        <v>2.08</v>
      </c>
      <c r="N111" s="10">
        <v>9.2588235294117656</v>
      </c>
      <c r="O111" s="11">
        <v>1.41</v>
      </c>
      <c r="P111" s="10">
        <v>0</v>
      </c>
      <c r="Q111" s="19">
        <f t="shared" si="0"/>
        <v>10</v>
      </c>
      <c r="R111" s="21">
        <f t="shared" si="35"/>
        <v>218.59999999999997</v>
      </c>
      <c r="S111" s="4">
        <f t="shared" si="30"/>
        <v>2.08</v>
      </c>
      <c r="T111" s="10">
        <f t="shared" si="39"/>
        <v>1</v>
      </c>
      <c r="U111" s="11">
        <f t="shared" si="31"/>
        <v>1.41</v>
      </c>
      <c r="V111" s="10">
        <f t="shared" si="40"/>
        <v>1</v>
      </c>
      <c r="W111" s="19">
        <f t="shared" si="5"/>
        <v>1.49</v>
      </c>
      <c r="X111" s="21">
        <f t="shared" si="36"/>
        <v>51.610000000000014</v>
      </c>
      <c r="Y111" s="4">
        <f t="shared" si="50"/>
        <v>2.08</v>
      </c>
      <c r="Z111" s="10">
        <v>1.9244578313253011</v>
      </c>
      <c r="AA111" s="11">
        <f t="shared" si="51"/>
        <v>1.41</v>
      </c>
      <c r="AB111" s="10">
        <v>0</v>
      </c>
      <c r="AC111" s="19">
        <f t="shared" si="7"/>
        <v>4</v>
      </c>
      <c r="AD111" s="19">
        <f t="shared" si="8"/>
        <v>2.08</v>
      </c>
      <c r="AE111" s="21">
        <f t="shared" si="53"/>
        <v>45.13000000000001</v>
      </c>
      <c r="AF111" s="4">
        <f t="shared" si="46"/>
        <v>2.08</v>
      </c>
      <c r="AG111" s="10">
        <f t="shared" si="47"/>
        <v>2</v>
      </c>
      <c r="AH111" s="11">
        <f t="shared" si="48"/>
        <v>1.41</v>
      </c>
      <c r="AI111" s="10">
        <v>0</v>
      </c>
      <c r="AJ111" s="19">
        <f t="shared" si="49"/>
        <v>2.16</v>
      </c>
      <c r="AK111" s="21">
        <f t="shared" si="54"/>
        <v>45.28</v>
      </c>
      <c r="AL111" s="36"/>
    </row>
    <row r="112" spans="1:38" customFormat="1" x14ac:dyDescent="0.2">
      <c r="A112" s="37"/>
      <c r="B112" s="13">
        <f t="shared" si="34"/>
        <v>107</v>
      </c>
      <c r="C112" s="2" t="s">
        <v>430</v>
      </c>
      <c r="D112" s="28">
        <v>44835</v>
      </c>
      <c r="E112" s="2" t="s">
        <v>178</v>
      </c>
      <c r="F112" s="23" t="s">
        <v>3</v>
      </c>
      <c r="G112" s="23" t="s">
        <v>53</v>
      </c>
      <c r="H112" s="23">
        <v>1100</v>
      </c>
      <c r="I112" s="23" t="s">
        <v>78</v>
      </c>
      <c r="J112" s="23" t="s">
        <v>74</v>
      </c>
      <c r="K112" s="63" t="s">
        <v>319</v>
      </c>
      <c r="L112" s="12" t="s">
        <v>52</v>
      </c>
      <c r="M112" s="4">
        <v>3.9</v>
      </c>
      <c r="N112" s="10">
        <v>3.4470793036750482</v>
      </c>
      <c r="O112" s="11">
        <v>1.75</v>
      </c>
      <c r="P112" s="10">
        <v>0</v>
      </c>
      <c r="Q112" s="19">
        <f t="shared" si="0"/>
        <v>-3.4</v>
      </c>
      <c r="R112" s="21">
        <f t="shared" si="35"/>
        <v>215.19999999999996</v>
      </c>
      <c r="S112" s="4">
        <f t="shared" si="30"/>
        <v>3.9</v>
      </c>
      <c r="T112" s="10">
        <f t="shared" si="39"/>
        <v>1</v>
      </c>
      <c r="U112" s="11">
        <f t="shared" si="31"/>
        <v>1.75</v>
      </c>
      <c r="V112" s="10">
        <f t="shared" si="40"/>
        <v>1</v>
      </c>
      <c r="W112" s="19">
        <f t="shared" si="5"/>
        <v>-2</v>
      </c>
      <c r="X112" s="21">
        <f t="shared" si="36"/>
        <v>49.610000000000014</v>
      </c>
      <c r="Y112" s="4">
        <f t="shared" si="50"/>
        <v>3.9</v>
      </c>
      <c r="Z112" s="10">
        <v>1.0253846153846153</v>
      </c>
      <c r="AA112" s="11">
        <f t="shared" si="51"/>
        <v>1.75</v>
      </c>
      <c r="AB112" s="10">
        <v>0</v>
      </c>
      <c r="AC112" s="19">
        <f t="shared" si="7"/>
        <v>0</v>
      </c>
      <c r="AD112" s="19">
        <f t="shared" si="8"/>
        <v>-1.03</v>
      </c>
      <c r="AE112" s="21">
        <f t="shared" si="53"/>
        <v>44.100000000000009</v>
      </c>
      <c r="AF112" s="4">
        <f t="shared" si="46"/>
        <v>3.9</v>
      </c>
      <c r="AG112" s="10">
        <f t="shared" si="47"/>
        <v>1</v>
      </c>
      <c r="AH112" s="11">
        <f t="shared" si="48"/>
        <v>1.75</v>
      </c>
      <c r="AI112" s="10">
        <v>0</v>
      </c>
      <c r="AJ112" s="19">
        <f t="shared" si="49"/>
        <v>-1</v>
      </c>
      <c r="AK112" s="21">
        <f t="shared" si="54"/>
        <v>44.28</v>
      </c>
      <c r="AL112" s="36"/>
    </row>
    <row r="113" spans="1:38" customFormat="1" x14ac:dyDescent="0.2">
      <c r="A113" s="37"/>
      <c r="B113" s="13">
        <f t="shared" si="34"/>
        <v>108</v>
      </c>
      <c r="C113" s="2" t="s">
        <v>434</v>
      </c>
      <c r="D113" s="28">
        <v>44837</v>
      </c>
      <c r="E113" s="2" t="s">
        <v>36</v>
      </c>
      <c r="F113" s="23" t="s">
        <v>33</v>
      </c>
      <c r="G113" s="23" t="s">
        <v>53</v>
      </c>
      <c r="H113" s="23">
        <v>1200</v>
      </c>
      <c r="I113" s="23" t="s">
        <v>76</v>
      </c>
      <c r="J113" s="23" t="s">
        <v>74</v>
      </c>
      <c r="K113" s="63" t="s">
        <v>318</v>
      </c>
      <c r="L113" s="12" t="s">
        <v>5</v>
      </c>
      <c r="M113" s="4">
        <v>52.25</v>
      </c>
      <c r="N113" s="10">
        <v>0.19435729847494557</v>
      </c>
      <c r="O113" s="11">
        <v>9.66</v>
      </c>
      <c r="P113" s="10">
        <v>0.02</v>
      </c>
      <c r="Q113" s="19">
        <f t="shared" si="0"/>
        <v>0</v>
      </c>
      <c r="R113" s="21">
        <f t="shared" si="35"/>
        <v>215.19999999999996</v>
      </c>
      <c r="S113" s="4">
        <f t="shared" si="30"/>
        <v>52.25</v>
      </c>
      <c r="T113" s="10">
        <f t="shared" si="39"/>
        <v>1</v>
      </c>
      <c r="U113" s="11">
        <f t="shared" si="31"/>
        <v>9.66</v>
      </c>
      <c r="V113" s="10">
        <f t="shared" si="40"/>
        <v>1</v>
      </c>
      <c r="W113" s="19">
        <f t="shared" si="5"/>
        <v>7.66</v>
      </c>
      <c r="X113" s="21">
        <f t="shared" si="36"/>
        <v>57.27000000000001</v>
      </c>
      <c r="Y113" s="4">
        <f t="shared" si="50"/>
        <v>52.25</v>
      </c>
      <c r="Z113" s="10">
        <v>7.6540659340659345E-2</v>
      </c>
      <c r="AA113" s="11">
        <f t="shared" si="51"/>
        <v>9.66</v>
      </c>
      <c r="AB113" s="10">
        <v>0</v>
      </c>
      <c r="AC113" s="19">
        <f t="shared" si="7"/>
        <v>0</v>
      </c>
      <c r="AD113" s="19">
        <f t="shared" si="8"/>
        <v>-0.08</v>
      </c>
      <c r="AE113" s="21">
        <f t="shared" si="53"/>
        <v>44.02000000000001</v>
      </c>
      <c r="AF113" s="4">
        <f t="shared" si="46"/>
        <v>52.25</v>
      </c>
      <c r="AG113" s="10">
        <f t="shared" si="47"/>
        <v>0.5</v>
      </c>
      <c r="AH113" s="11">
        <f t="shared" si="48"/>
        <v>9.66</v>
      </c>
      <c r="AI113" s="10">
        <v>0</v>
      </c>
      <c r="AJ113" s="19">
        <f t="shared" si="49"/>
        <v>-0.5</v>
      </c>
      <c r="AK113" s="21">
        <f t="shared" si="54"/>
        <v>43.78</v>
      </c>
      <c r="AL113" s="36"/>
    </row>
    <row r="114" spans="1:38" customFormat="1" x14ac:dyDescent="0.2">
      <c r="A114" s="37"/>
      <c r="B114" s="13">
        <f t="shared" si="34"/>
        <v>109</v>
      </c>
      <c r="C114" s="2" t="s">
        <v>435</v>
      </c>
      <c r="D114" s="28">
        <v>44838</v>
      </c>
      <c r="E114" s="2" t="s">
        <v>115</v>
      </c>
      <c r="F114" s="23" t="s">
        <v>18</v>
      </c>
      <c r="G114" s="23" t="s">
        <v>53</v>
      </c>
      <c r="H114" s="23">
        <v>1000</v>
      </c>
      <c r="I114" s="23" t="s">
        <v>79</v>
      </c>
      <c r="J114" s="23" t="s">
        <v>74</v>
      </c>
      <c r="K114" s="63" t="s">
        <v>319</v>
      </c>
      <c r="L114" s="12" t="s">
        <v>2</v>
      </c>
      <c r="M114" s="4">
        <v>3.44</v>
      </c>
      <c r="N114" s="10">
        <v>4.1117948717948716</v>
      </c>
      <c r="O114" s="11">
        <v>1.54</v>
      </c>
      <c r="P114" s="10">
        <v>0</v>
      </c>
      <c r="Q114" s="19">
        <f t="shared" ref="Q114:Q370" si="55">ROUND(IF(OR($L114="1st",$L114="WON"),($M114*$N114)+($O114*$P114),IF(OR($L114="2nd",$L114="3rd"),IF($O114="NTD",0,($O114*$P114))))-($N114+$P114),1)</f>
        <v>10</v>
      </c>
      <c r="R114" s="21">
        <f t="shared" si="35"/>
        <v>225.19999999999996</v>
      </c>
      <c r="S114" s="4">
        <f t="shared" si="30"/>
        <v>3.44</v>
      </c>
      <c r="T114" s="10">
        <f t="shared" si="39"/>
        <v>1</v>
      </c>
      <c r="U114" s="11">
        <f t="shared" si="31"/>
        <v>1.54</v>
      </c>
      <c r="V114" s="10">
        <f t="shared" si="40"/>
        <v>1</v>
      </c>
      <c r="W114" s="19">
        <f t="shared" si="5"/>
        <v>2.98</v>
      </c>
      <c r="X114" s="21">
        <f t="shared" si="36"/>
        <v>60.250000000000007</v>
      </c>
      <c r="Y114" s="4">
        <f t="shared" si="50"/>
        <v>3.44</v>
      </c>
      <c r="Z114" s="10">
        <v>1.1625733413919757</v>
      </c>
      <c r="AA114" s="11">
        <f t="shared" si="51"/>
        <v>1.54</v>
      </c>
      <c r="AB114" s="10">
        <v>0</v>
      </c>
      <c r="AC114" s="19">
        <f t="shared" si="7"/>
        <v>4</v>
      </c>
      <c r="AD114" s="19">
        <f t="shared" si="8"/>
        <v>2.84</v>
      </c>
      <c r="AE114" s="21">
        <f t="shared" si="53"/>
        <v>46.860000000000014</v>
      </c>
      <c r="AF114" s="4">
        <f t="shared" si="46"/>
        <v>3.44</v>
      </c>
      <c r="AG114" s="10">
        <f t="shared" si="47"/>
        <v>1</v>
      </c>
      <c r="AH114" s="11">
        <f t="shared" si="48"/>
        <v>1.54</v>
      </c>
      <c r="AI114" s="10">
        <v>0</v>
      </c>
      <c r="AJ114" s="19">
        <f t="shared" si="49"/>
        <v>2.44</v>
      </c>
      <c r="AK114" s="21">
        <f t="shared" si="54"/>
        <v>46.22</v>
      </c>
      <c r="AL114" s="36"/>
    </row>
    <row r="115" spans="1:38" customFormat="1" x14ac:dyDescent="0.2">
      <c r="A115" s="37"/>
      <c r="B115" s="13">
        <f t="shared" si="34"/>
        <v>110</v>
      </c>
      <c r="C115" s="2" t="s">
        <v>436</v>
      </c>
      <c r="D115" s="28">
        <v>44840</v>
      </c>
      <c r="E115" s="2" t="s">
        <v>31</v>
      </c>
      <c r="F115" s="23" t="s">
        <v>18</v>
      </c>
      <c r="G115" s="23" t="s">
        <v>53</v>
      </c>
      <c r="H115" s="23">
        <v>1000</v>
      </c>
      <c r="I115" s="23" t="s">
        <v>78</v>
      </c>
      <c r="J115" s="23" t="s">
        <v>74</v>
      </c>
      <c r="K115" s="63" t="s">
        <v>319</v>
      </c>
      <c r="L115" s="12" t="s">
        <v>71</v>
      </c>
      <c r="M115" s="4">
        <v>4</v>
      </c>
      <c r="N115" s="10">
        <v>3.3200000000000003</v>
      </c>
      <c r="O115" s="11">
        <v>1.53</v>
      </c>
      <c r="P115" s="10">
        <v>0</v>
      </c>
      <c r="Q115" s="19">
        <f t="shared" si="55"/>
        <v>-3.3</v>
      </c>
      <c r="R115" s="21">
        <f t="shared" si="35"/>
        <v>221.89999999999995</v>
      </c>
      <c r="S115" s="4">
        <f t="shared" si="30"/>
        <v>4</v>
      </c>
      <c r="T115" s="10">
        <f t="shared" si="39"/>
        <v>1</v>
      </c>
      <c r="U115" s="11">
        <f t="shared" si="31"/>
        <v>1.53</v>
      </c>
      <c r="V115" s="10">
        <f t="shared" si="40"/>
        <v>1</v>
      </c>
      <c r="W115" s="19">
        <f t="shared" si="5"/>
        <v>-2</v>
      </c>
      <c r="X115" s="21">
        <f t="shared" si="36"/>
        <v>58.250000000000007</v>
      </c>
      <c r="Y115" s="4">
        <f t="shared" si="50"/>
        <v>4</v>
      </c>
      <c r="Z115" s="10">
        <v>1</v>
      </c>
      <c r="AA115" s="11">
        <f t="shared" si="51"/>
        <v>1.53</v>
      </c>
      <c r="AB115" s="10">
        <v>0</v>
      </c>
      <c r="AC115" s="19">
        <f t="shared" si="7"/>
        <v>0</v>
      </c>
      <c r="AD115" s="19">
        <f t="shared" si="8"/>
        <v>-1</v>
      </c>
      <c r="AE115" s="21">
        <f t="shared" si="53"/>
        <v>45.860000000000014</v>
      </c>
      <c r="AF115" s="4">
        <f t="shared" si="46"/>
        <v>4</v>
      </c>
      <c r="AG115" s="10">
        <f t="shared" si="47"/>
        <v>1</v>
      </c>
      <c r="AH115" s="11">
        <f t="shared" si="48"/>
        <v>1.53</v>
      </c>
      <c r="AI115" s="10">
        <v>0</v>
      </c>
      <c r="AJ115" s="19">
        <f t="shared" si="49"/>
        <v>-1</v>
      </c>
      <c r="AK115" s="21">
        <f t="shared" si="54"/>
        <v>45.22</v>
      </c>
      <c r="AL115" s="36"/>
    </row>
    <row r="116" spans="1:38" customFormat="1" x14ac:dyDescent="0.2">
      <c r="A116" s="37"/>
      <c r="B116" s="13">
        <f t="shared" si="34"/>
        <v>111</v>
      </c>
      <c r="C116" s="2" t="s">
        <v>277</v>
      </c>
      <c r="D116" s="28">
        <v>44840</v>
      </c>
      <c r="E116" s="2" t="s">
        <v>31</v>
      </c>
      <c r="F116" s="23" t="s">
        <v>18</v>
      </c>
      <c r="G116" s="23" t="s">
        <v>53</v>
      </c>
      <c r="H116" s="23">
        <v>1000</v>
      </c>
      <c r="I116" s="23" t="s">
        <v>78</v>
      </c>
      <c r="J116" s="23" t="s">
        <v>74</v>
      </c>
      <c r="K116" s="63" t="s">
        <v>319</v>
      </c>
      <c r="L116" s="12" t="s">
        <v>2</v>
      </c>
      <c r="M116" s="4">
        <v>2.54</v>
      </c>
      <c r="N116" s="10">
        <v>6.4971428571428573</v>
      </c>
      <c r="O116" s="11">
        <v>1.36</v>
      </c>
      <c r="P116" s="10">
        <v>0</v>
      </c>
      <c r="Q116" s="19">
        <f t="shared" si="55"/>
        <v>10</v>
      </c>
      <c r="R116" s="21">
        <f t="shared" si="35"/>
        <v>231.89999999999995</v>
      </c>
      <c r="S116" s="4">
        <f t="shared" si="30"/>
        <v>2.54</v>
      </c>
      <c r="T116" s="10">
        <f t="shared" si="39"/>
        <v>1</v>
      </c>
      <c r="U116" s="11">
        <f t="shared" si="31"/>
        <v>1.36</v>
      </c>
      <c r="V116" s="10">
        <f t="shared" si="40"/>
        <v>1</v>
      </c>
      <c r="W116" s="19">
        <f t="shared" si="5"/>
        <v>1.9</v>
      </c>
      <c r="X116" s="21">
        <f t="shared" si="36"/>
        <v>60.150000000000006</v>
      </c>
      <c r="Y116" s="4">
        <f t="shared" si="50"/>
        <v>2.54</v>
      </c>
      <c r="Z116" s="10">
        <v>1.5748366013071897</v>
      </c>
      <c r="AA116" s="11">
        <f t="shared" si="51"/>
        <v>1.36</v>
      </c>
      <c r="AB116" s="10">
        <v>0</v>
      </c>
      <c r="AC116" s="19">
        <f t="shared" si="7"/>
        <v>4</v>
      </c>
      <c r="AD116" s="19">
        <f t="shared" si="8"/>
        <v>2.4300000000000002</v>
      </c>
      <c r="AE116" s="21">
        <f t="shared" si="53"/>
        <v>48.290000000000013</v>
      </c>
      <c r="AF116" s="4">
        <f t="shared" si="46"/>
        <v>2.54</v>
      </c>
      <c r="AG116" s="10">
        <f t="shared" si="47"/>
        <v>1</v>
      </c>
      <c r="AH116" s="11">
        <f t="shared" si="48"/>
        <v>1.36</v>
      </c>
      <c r="AI116" s="10">
        <v>0</v>
      </c>
      <c r="AJ116" s="19">
        <f t="shared" si="49"/>
        <v>1.54</v>
      </c>
      <c r="AK116" s="21">
        <f t="shared" si="54"/>
        <v>46.76</v>
      </c>
      <c r="AL116" s="36"/>
    </row>
    <row r="117" spans="1:38" customFormat="1" x14ac:dyDescent="0.2">
      <c r="A117" s="37"/>
      <c r="B117" s="13">
        <f t="shared" si="34"/>
        <v>112</v>
      </c>
      <c r="C117" s="2" t="s">
        <v>276</v>
      </c>
      <c r="D117" s="28">
        <v>44840</v>
      </c>
      <c r="E117" s="2" t="s">
        <v>31</v>
      </c>
      <c r="F117" s="23" t="s">
        <v>29</v>
      </c>
      <c r="G117" s="23" t="s">
        <v>53</v>
      </c>
      <c r="H117" s="23">
        <v>1200</v>
      </c>
      <c r="I117" s="23" t="s">
        <v>78</v>
      </c>
      <c r="J117" s="23" t="s">
        <v>74</v>
      </c>
      <c r="K117" s="63" t="s">
        <v>320</v>
      </c>
      <c r="L117" s="12" t="s">
        <v>2</v>
      </c>
      <c r="M117" s="4">
        <v>3.15</v>
      </c>
      <c r="N117" s="10">
        <v>4.6294117647058828</v>
      </c>
      <c r="O117" s="11">
        <v>1.59</v>
      </c>
      <c r="P117" s="10">
        <v>0</v>
      </c>
      <c r="Q117" s="19">
        <f t="shared" si="55"/>
        <v>10</v>
      </c>
      <c r="R117" s="21">
        <f t="shared" si="35"/>
        <v>241.89999999999995</v>
      </c>
      <c r="S117" s="4">
        <f t="shared" si="30"/>
        <v>3.15</v>
      </c>
      <c r="T117" s="10">
        <f t="shared" si="39"/>
        <v>1</v>
      </c>
      <c r="U117" s="11">
        <f t="shared" si="31"/>
        <v>1.59</v>
      </c>
      <c r="V117" s="10">
        <f t="shared" si="40"/>
        <v>1</v>
      </c>
      <c r="W117" s="19">
        <f t="shared" si="5"/>
        <v>2.74</v>
      </c>
      <c r="X117" s="21">
        <f t="shared" si="36"/>
        <v>62.890000000000008</v>
      </c>
      <c r="Y117" s="4">
        <f t="shared" si="50"/>
        <v>3.15</v>
      </c>
      <c r="Z117" s="10">
        <v>1.2687301587301585</v>
      </c>
      <c r="AA117" s="11">
        <f t="shared" si="51"/>
        <v>1.59</v>
      </c>
      <c r="AB117" s="10">
        <v>0</v>
      </c>
      <c r="AC117" s="19">
        <f t="shared" si="7"/>
        <v>4</v>
      </c>
      <c r="AD117" s="19">
        <f t="shared" si="8"/>
        <v>2.73</v>
      </c>
      <c r="AE117" s="21">
        <f t="shared" si="53"/>
        <v>51.02000000000001</v>
      </c>
      <c r="AF117" s="4">
        <f t="shared" si="46"/>
        <v>3.15</v>
      </c>
      <c r="AG117" s="10">
        <f t="shared" si="47"/>
        <v>2</v>
      </c>
      <c r="AH117" s="11">
        <f t="shared" si="48"/>
        <v>1.59</v>
      </c>
      <c r="AI117" s="10">
        <v>0</v>
      </c>
      <c r="AJ117" s="19">
        <f t="shared" si="49"/>
        <v>4.3</v>
      </c>
      <c r="AK117" s="21">
        <f t="shared" si="54"/>
        <v>51.059999999999995</v>
      </c>
      <c r="AL117" s="36"/>
    </row>
    <row r="118" spans="1:38" customFormat="1" x14ac:dyDescent="0.2">
      <c r="A118" s="37"/>
      <c r="B118" s="13">
        <f t="shared" si="34"/>
        <v>113</v>
      </c>
      <c r="C118" s="2" t="s">
        <v>263</v>
      </c>
      <c r="D118" s="28">
        <v>44840</v>
      </c>
      <c r="E118" s="2" t="s">
        <v>31</v>
      </c>
      <c r="F118" s="23" t="s">
        <v>29</v>
      </c>
      <c r="G118" s="23" t="s">
        <v>53</v>
      </c>
      <c r="H118" s="23">
        <v>1200</v>
      </c>
      <c r="I118" s="23" t="s">
        <v>78</v>
      </c>
      <c r="J118" s="23" t="s">
        <v>74</v>
      </c>
      <c r="K118" s="63" t="s">
        <v>318</v>
      </c>
      <c r="L118" s="12" t="s">
        <v>49</v>
      </c>
      <c r="M118" s="4">
        <v>7.24</v>
      </c>
      <c r="N118" s="10">
        <v>1.6060000000000003</v>
      </c>
      <c r="O118" s="11">
        <v>2.71</v>
      </c>
      <c r="P118" s="10">
        <v>0.93090909090909091</v>
      </c>
      <c r="Q118" s="19">
        <f t="shared" si="55"/>
        <v>-2.5</v>
      </c>
      <c r="R118" s="21">
        <f t="shared" si="35"/>
        <v>239.39999999999995</v>
      </c>
      <c r="S118" s="4">
        <f t="shared" si="30"/>
        <v>7.24</v>
      </c>
      <c r="T118" s="10">
        <f t="shared" si="39"/>
        <v>1</v>
      </c>
      <c r="U118" s="11">
        <f t="shared" si="31"/>
        <v>2.71</v>
      </c>
      <c r="V118" s="10">
        <f t="shared" si="40"/>
        <v>1</v>
      </c>
      <c r="W118" s="19">
        <f t="shared" si="5"/>
        <v>-2</v>
      </c>
      <c r="X118" s="21">
        <f t="shared" si="36"/>
        <v>60.890000000000008</v>
      </c>
      <c r="Y118" s="4">
        <f t="shared" si="50"/>
        <v>7.24</v>
      </c>
      <c r="Z118" s="10">
        <v>0.55306340238543639</v>
      </c>
      <c r="AA118" s="11">
        <f t="shared" si="51"/>
        <v>2.71</v>
      </c>
      <c r="AB118" s="10">
        <v>0</v>
      </c>
      <c r="AC118" s="19">
        <f t="shared" si="7"/>
        <v>0</v>
      </c>
      <c r="AD118" s="19">
        <f t="shared" si="8"/>
        <v>-0.55000000000000004</v>
      </c>
      <c r="AE118" s="21">
        <f t="shared" si="53"/>
        <v>50.470000000000013</v>
      </c>
      <c r="AF118" s="4">
        <f t="shared" si="46"/>
        <v>7.24</v>
      </c>
      <c r="AG118" s="10">
        <f t="shared" si="47"/>
        <v>0.5</v>
      </c>
      <c r="AH118" s="11">
        <f t="shared" si="48"/>
        <v>2.71</v>
      </c>
      <c r="AI118" s="10">
        <v>0</v>
      </c>
      <c r="AJ118" s="19">
        <f t="shared" si="49"/>
        <v>-0.5</v>
      </c>
      <c r="AK118" s="21">
        <f t="shared" si="54"/>
        <v>50.559999999999995</v>
      </c>
      <c r="AL118" s="36"/>
    </row>
    <row r="119" spans="1:38" customFormat="1" x14ac:dyDescent="0.2">
      <c r="A119" s="37"/>
      <c r="B119" s="13">
        <f t="shared" si="34"/>
        <v>114</v>
      </c>
      <c r="C119" s="2" t="s">
        <v>437</v>
      </c>
      <c r="D119" s="28">
        <v>44840</v>
      </c>
      <c r="E119" s="2" t="s">
        <v>31</v>
      </c>
      <c r="F119" s="23" t="s">
        <v>3</v>
      </c>
      <c r="G119" s="23" t="s">
        <v>53</v>
      </c>
      <c r="H119" s="23">
        <v>1200</v>
      </c>
      <c r="I119" s="23" t="s">
        <v>78</v>
      </c>
      <c r="J119" s="23" t="s">
        <v>74</v>
      </c>
      <c r="K119" s="63" t="s">
        <v>319</v>
      </c>
      <c r="L119" s="12" t="s">
        <v>5</v>
      </c>
      <c r="M119" s="4">
        <v>2.74</v>
      </c>
      <c r="N119" s="10">
        <v>5.7481761006289309</v>
      </c>
      <c r="O119" s="11">
        <v>1.41</v>
      </c>
      <c r="P119" s="10">
        <v>0</v>
      </c>
      <c r="Q119" s="19">
        <f t="shared" si="55"/>
        <v>-5.7</v>
      </c>
      <c r="R119" s="21">
        <f t="shared" si="35"/>
        <v>233.69999999999996</v>
      </c>
      <c r="S119" s="4">
        <f t="shared" si="30"/>
        <v>2.74</v>
      </c>
      <c r="T119" s="10">
        <f t="shared" si="39"/>
        <v>1</v>
      </c>
      <c r="U119" s="11">
        <f t="shared" si="31"/>
        <v>1.41</v>
      </c>
      <c r="V119" s="10">
        <f t="shared" si="40"/>
        <v>1</v>
      </c>
      <c r="W119" s="19">
        <f t="shared" si="5"/>
        <v>-0.59</v>
      </c>
      <c r="X119" s="21">
        <f t="shared" si="36"/>
        <v>60.300000000000004</v>
      </c>
      <c r="Y119" s="4">
        <f t="shared" si="50"/>
        <v>2.74</v>
      </c>
      <c r="Z119" s="10">
        <v>1.4591087344028517</v>
      </c>
      <c r="AA119" s="11">
        <f t="shared" si="51"/>
        <v>1.41</v>
      </c>
      <c r="AB119" s="10">
        <v>0</v>
      </c>
      <c r="AC119" s="19">
        <f t="shared" si="7"/>
        <v>0</v>
      </c>
      <c r="AD119" s="19">
        <f t="shared" si="8"/>
        <v>-1.46</v>
      </c>
      <c r="AE119" s="21">
        <f t="shared" si="53"/>
        <v>49.010000000000012</v>
      </c>
      <c r="AF119" s="4">
        <f t="shared" si="46"/>
        <v>2.74</v>
      </c>
      <c r="AG119" s="10">
        <f t="shared" si="47"/>
        <v>1</v>
      </c>
      <c r="AH119" s="11">
        <f t="shared" si="48"/>
        <v>1.41</v>
      </c>
      <c r="AI119" s="10">
        <v>0</v>
      </c>
      <c r="AJ119" s="19">
        <f t="shared" si="49"/>
        <v>-1</v>
      </c>
      <c r="AK119" s="21">
        <f t="shared" si="54"/>
        <v>49.559999999999995</v>
      </c>
      <c r="AL119" s="36"/>
    </row>
    <row r="120" spans="1:38" customFormat="1" x14ac:dyDescent="0.2">
      <c r="A120" s="37"/>
      <c r="B120" s="13">
        <f t="shared" si="34"/>
        <v>115</v>
      </c>
      <c r="C120" s="2" t="s">
        <v>412</v>
      </c>
      <c r="D120" s="28">
        <v>44840</v>
      </c>
      <c r="E120" s="2" t="s">
        <v>31</v>
      </c>
      <c r="F120" s="23" t="s">
        <v>3</v>
      </c>
      <c r="G120" s="23" t="s">
        <v>53</v>
      </c>
      <c r="H120" s="23">
        <v>1200</v>
      </c>
      <c r="I120" s="23" t="s">
        <v>78</v>
      </c>
      <c r="J120" s="23" t="s">
        <v>74</v>
      </c>
      <c r="K120" s="63" t="s">
        <v>318</v>
      </c>
      <c r="L120" s="12" t="s">
        <v>52</v>
      </c>
      <c r="M120" s="4">
        <v>25.48</v>
      </c>
      <c r="N120" s="10">
        <v>0.40795918367346939</v>
      </c>
      <c r="O120" s="11">
        <v>4.26</v>
      </c>
      <c r="P120" s="10">
        <v>0.10999999999999996</v>
      </c>
      <c r="Q120" s="19">
        <f t="shared" si="55"/>
        <v>-0.5</v>
      </c>
      <c r="R120" s="21">
        <f t="shared" si="35"/>
        <v>233.19999999999996</v>
      </c>
      <c r="S120" s="4">
        <f t="shared" si="30"/>
        <v>25.48</v>
      </c>
      <c r="T120" s="10">
        <f t="shared" si="39"/>
        <v>1</v>
      </c>
      <c r="U120" s="11">
        <f t="shared" si="31"/>
        <v>4.26</v>
      </c>
      <c r="V120" s="10">
        <f t="shared" si="40"/>
        <v>1</v>
      </c>
      <c r="W120" s="19">
        <f t="shared" si="5"/>
        <v>-2</v>
      </c>
      <c r="X120" s="21">
        <f t="shared" si="36"/>
        <v>58.300000000000004</v>
      </c>
      <c r="Y120" s="4">
        <f t="shared" si="50"/>
        <v>25.48</v>
      </c>
      <c r="Z120" s="10">
        <v>0.15705882352941178</v>
      </c>
      <c r="AA120" s="11">
        <f t="shared" si="51"/>
        <v>4.26</v>
      </c>
      <c r="AB120" s="10">
        <v>0</v>
      </c>
      <c r="AC120" s="19">
        <f t="shared" si="7"/>
        <v>0</v>
      </c>
      <c r="AD120" s="19">
        <f t="shared" si="8"/>
        <v>-0.16</v>
      </c>
      <c r="AE120" s="21">
        <f t="shared" si="53"/>
        <v>48.850000000000016</v>
      </c>
      <c r="AF120" s="4">
        <f t="shared" si="46"/>
        <v>25.48</v>
      </c>
      <c r="AG120" s="10">
        <f t="shared" si="47"/>
        <v>0.5</v>
      </c>
      <c r="AH120" s="11">
        <f t="shared" si="48"/>
        <v>4.26</v>
      </c>
      <c r="AI120" s="10">
        <v>0</v>
      </c>
      <c r="AJ120" s="19">
        <f t="shared" si="49"/>
        <v>-0.5</v>
      </c>
      <c r="AK120" s="21">
        <f t="shared" si="54"/>
        <v>49.059999999999995</v>
      </c>
      <c r="AL120" s="36"/>
    </row>
    <row r="121" spans="1:38" customFormat="1" x14ac:dyDescent="0.2">
      <c r="A121" s="37"/>
      <c r="B121" s="13">
        <f t="shared" si="34"/>
        <v>116</v>
      </c>
      <c r="C121" s="2" t="s">
        <v>438</v>
      </c>
      <c r="D121" s="28">
        <v>44841</v>
      </c>
      <c r="E121" s="2" t="s">
        <v>8</v>
      </c>
      <c r="F121" s="23" t="s">
        <v>27</v>
      </c>
      <c r="G121" s="23" t="s">
        <v>53</v>
      </c>
      <c r="H121" s="23">
        <v>1000</v>
      </c>
      <c r="I121" s="23" t="s">
        <v>78</v>
      </c>
      <c r="J121" s="23" t="s">
        <v>74</v>
      </c>
      <c r="K121" s="63" t="s">
        <v>320</v>
      </c>
      <c r="L121" s="12" t="s">
        <v>2</v>
      </c>
      <c r="M121" s="4">
        <v>2.17</v>
      </c>
      <c r="N121" s="10">
        <v>8.5365250965250965</v>
      </c>
      <c r="O121" s="11">
        <v>1.1599999999999999</v>
      </c>
      <c r="P121" s="10">
        <v>0</v>
      </c>
      <c r="Q121" s="19">
        <f t="shared" si="55"/>
        <v>10</v>
      </c>
      <c r="R121" s="21">
        <f t="shared" si="35"/>
        <v>243.19999999999996</v>
      </c>
      <c r="S121" s="4">
        <f t="shared" si="30"/>
        <v>2.17</v>
      </c>
      <c r="T121" s="10">
        <f t="shared" si="39"/>
        <v>1</v>
      </c>
      <c r="U121" s="11">
        <f t="shared" si="31"/>
        <v>1.1599999999999999</v>
      </c>
      <c r="V121" s="10">
        <f t="shared" si="40"/>
        <v>1</v>
      </c>
      <c r="W121" s="19">
        <f t="shared" si="5"/>
        <v>1.33</v>
      </c>
      <c r="X121" s="21">
        <f t="shared" si="36"/>
        <v>59.63</v>
      </c>
      <c r="Y121" s="4">
        <f t="shared" si="50"/>
        <v>2.17</v>
      </c>
      <c r="Z121" s="10">
        <v>1.8410344827586211</v>
      </c>
      <c r="AA121" s="11">
        <f t="shared" si="51"/>
        <v>1.1599999999999999</v>
      </c>
      <c r="AB121" s="10">
        <v>0</v>
      </c>
      <c r="AC121" s="19">
        <f t="shared" si="7"/>
        <v>4</v>
      </c>
      <c r="AD121" s="19">
        <f t="shared" si="8"/>
        <v>2.15</v>
      </c>
      <c r="AE121" s="21">
        <f t="shared" si="53"/>
        <v>51.000000000000014</v>
      </c>
      <c r="AF121" s="4">
        <f t="shared" si="46"/>
        <v>2.17</v>
      </c>
      <c r="AG121" s="10">
        <f t="shared" si="47"/>
        <v>2</v>
      </c>
      <c r="AH121" s="11">
        <f t="shared" si="48"/>
        <v>1.1599999999999999</v>
      </c>
      <c r="AI121" s="10">
        <v>0</v>
      </c>
      <c r="AJ121" s="19">
        <f t="shared" si="49"/>
        <v>2.34</v>
      </c>
      <c r="AK121" s="21">
        <f t="shared" si="54"/>
        <v>51.399999999999991</v>
      </c>
      <c r="AL121" s="36"/>
    </row>
    <row r="122" spans="1:38" customFormat="1" x14ac:dyDescent="0.2">
      <c r="A122" s="37"/>
      <c r="B122" s="13">
        <f t="shared" si="34"/>
        <v>117</v>
      </c>
      <c r="C122" s="2" t="s">
        <v>443</v>
      </c>
      <c r="D122" s="28">
        <v>44843</v>
      </c>
      <c r="E122" s="2" t="s">
        <v>25</v>
      </c>
      <c r="F122" s="23" t="s">
        <v>18</v>
      </c>
      <c r="G122" s="23" t="s">
        <v>53</v>
      </c>
      <c r="H122" s="23">
        <v>1000</v>
      </c>
      <c r="I122" s="23" t="s">
        <v>80</v>
      </c>
      <c r="J122" s="23" t="s">
        <v>74</v>
      </c>
      <c r="K122" s="63" t="s">
        <v>319</v>
      </c>
      <c r="L122" s="12" t="s">
        <v>2</v>
      </c>
      <c r="M122" s="4">
        <v>1.54</v>
      </c>
      <c r="N122" s="10">
        <v>18.517647058823531</v>
      </c>
      <c r="O122" s="11">
        <v>1.06</v>
      </c>
      <c r="P122" s="10">
        <v>0</v>
      </c>
      <c r="Q122" s="19">
        <f t="shared" si="55"/>
        <v>10</v>
      </c>
      <c r="R122" s="21">
        <f t="shared" si="35"/>
        <v>253.19999999999996</v>
      </c>
      <c r="S122" s="4">
        <f t="shared" si="30"/>
        <v>1.54</v>
      </c>
      <c r="T122" s="10">
        <f t="shared" si="39"/>
        <v>1</v>
      </c>
      <c r="U122" s="11">
        <f t="shared" si="31"/>
        <v>1.06</v>
      </c>
      <c r="V122" s="10">
        <f t="shared" si="40"/>
        <v>1</v>
      </c>
      <c r="W122" s="19">
        <f t="shared" si="5"/>
        <v>0.6</v>
      </c>
      <c r="X122" s="21">
        <f t="shared" si="36"/>
        <v>60.230000000000004</v>
      </c>
      <c r="Y122" s="4">
        <f t="shared" si="50"/>
        <v>1.54</v>
      </c>
      <c r="Z122" s="10">
        <v>2.6004789833822093</v>
      </c>
      <c r="AA122" s="11">
        <f t="shared" si="51"/>
        <v>1.06</v>
      </c>
      <c r="AB122" s="10">
        <v>0</v>
      </c>
      <c r="AC122" s="19">
        <f t="shared" si="7"/>
        <v>4</v>
      </c>
      <c r="AD122" s="19">
        <f t="shared" si="8"/>
        <v>1.4</v>
      </c>
      <c r="AE122" s="21">
        <f t="shared" si="53"/>
        <v>52.400000000000013</v>
      </c>
      <c r="AF122" s="4">
        <f t="shared" si="46"/>
        <v>1.54</v>
      </c>
      <c r="AG122" s="10">
        <f t="shared" si="47"/>
        <v>1</v>
      </c>
      <c r="AH122" s="11">
        <f t="shared" si="48"/>
        <v>1.06</v>
      </c>
      <c r="AI122" s="10">
        <v>0</v>
      </c>
      <c r="AJ122" s="19">
        <f t="shared" si="49"/>
        <v>0.54</v>
      </c>
      <c r="AK122" s="21">
        <f t="shared" si="54"/>
        <v>51.939999999999991</v>
      </c>
      <c r="AL122" s="36"/>
    </row>
    <row r="123" spans="1:38" customFormat="1" x14ac:dyDescent="0.2">
      <c r="A123" s="37"/>
      <c r="B123" s="13">
        <f t="shared" si="34"/>
        <v>118</v>
      </c>
      <c r="C123" s="2" t="s">
        <v>444</v>
      </c>
      <c r="D123" s="28">
        <v>44843</v>
      </c>
      <c r="E123" s="2" t="s">
        <v>117</v>
      </c>
      <c r="F123" s="23" t="s">
        <v>18</v>
      </c>
      <c r="G123" s="23" t="s">
        <v>53</v>
      </c>
      <c r="H123" s="23">
        <v>1100</v>
      </c>
      <c r="I123" s="23" t="s">
        <v>78</v>
      </c>
      <c r="J123" s="23" t="s">
        <v>113</v>
      </c>
      <c r="K123" s="63" t="s">
        <v>319</v>
      </c>
      <c r="L123" s="12" t="s">
        <v>5</v>
      </c>
      <c r="M123" s="4">
        <v>2.33</v>
      </c>
      <c r="N123" s="10">
        <v>7.4912471655328803</v>
      </c>
      <c r="O123" s="11">
        <v>1.27</v>
      </c>
      <c r="P123" s="10">
        <v>0</v>
      </c>
      <c r="Q123" s="19">
        <f t="shared" si="55"/>
        <v>-7.5</v>
      </c>
      <c r="R123" s="21">
        <f t="shared" si="35"/>
        <v>245.69999999999996</v>
      </c>
      <c r="S123" s="4">
        <f t="shared" si="30"/>
        <v>2.33</v>
      </c>
      <c r="T123" s="10">
        <f t="shared" si="39"/>
        <v>1</v>
      </c>
      <c r="U123" s="11">
        <f t="shared" si="31"/>
        <v>1.27</v>
      </c>
      <c r="V123" s="10">
        <f t="shared" si="40"/>
        <v>1</v>
      </c>
      <c r="W123" s="19">
        <f t="shared" si="5"/>
        <v>-0.73</v>
      </c>
      <c r="X123" s="21">
        <f t="shared" si="36"/>
        <v>59.500000000000007</v>
      </c>
      <c r="Y123" s="4">
        <f t="shared" si="50"/>
        <v>2.33</v>
      </c>
      <c r="Z123" s="10">
        <v>1.7153475935828877</v>
      </c>
      <c r="AA123" s="11">
        <f t="shared" si="51"/>
        <v>1.27</v>
      </c>
      <c r="AB123" s="10">
        <v>0</v>
      </c>
      <c r="AC123" s="19">
        <f t="shared" si="7"/>
        <v>0</v>
      </c>
      <c r="AD123" s="19">
        <f t="shared" si="8"/>
        <v>-1.72</v>
      </c>
      <c r="AE123" s="21">
        <f t="shared" si="53"/>
        <v>50.680000000000014</v>
      </c>
      <c r="AF123" s="4">
        <f t="shared" si="46"/>
        <v>2.33</v>
      </c>
      <c r="AG123" s="10">
        <f t="shared" si="47"/>
        <v>1</v>
      </c>
      <c r="AH123" s="11">
        <f t="shared" si="48"/>
        <v>1.27</v>
      </c>
      <c r="AI123" s="10">
        <v>0</v>
      </c>
      <c r="AJ123" s="19">
        <f t="shared" si="49"/>
        <v>-1</v>
      </c>
      <c r="AK123" s="21">
        <f t="shared" si="54"/>
        <v>50.939999999999991</v>
      </c>
      <c r="AL123" s="36"/>
    </row>
    <row r="124" spans="1:38" customFormat="1" x14ac:dyDescent="0.2">
      <c r="A124" s="37"/>
      <c r="B124" s="13">
        <f t="shared" si="34"/>
        <v>119</v>
      </c>
      <c r="C124" s="2" t="s">
        <v>447</v>
      </c>
      <c r="D124" s="28">
        <v>44845</v>
      </c>
      <c r="E124" s="2" t="s">
        <v>21</v>
      </c>
      <c r="F124" s="23" t="s">
        <v>18</v>
      </c>
      <c r="G124" s="23" t="s">
        <v>53</v>
      </c>
      <c r="H124" s="23">
        <v>1100</v>
      </c>
      <c r="I124" s="23" t="s">
        <v>78</v>
      </c>
      <c r="J124" s="23" t="s">
        <v>74</v>
      </c>
      <c r="K124" s="63" t="s">
        <v>318</v>
      </c>
      <c r="L124" s="12" t="s">
        <v>2</v>
      </c>
      <c r="M124" s="4">
        <v>5.0199999999999996</v>
      </c>
      <c r="N124" s="10">
        <v>2.4949999999999997</v>
      </c>
      <c r="O124" s="11">
        <v>1.84</v>
      </c>
      <c r="P124" s="10">
        <v>2.9371428571428573</v>
      </c>
      <c r="Q124" s="19">
        <f t="shared" si="55"/>
        <v>12.5</v>
      </c>
      <c r="R124" s="21">
        <f t="shared" si="35"/>
        <v>258.19999999999993</v>
      </c>
      <c r="S124" s="4">
        <f t="shared" si="30"/>
        <v>5.0199999999999996</v>
      </c>
      <c r="T124" s="10">
        <f t="shared" si="39"/>
        <v>1</v>
      </c>
      <c r="U124" s="11">
        <f t="shared" si="31"/>
        <v>1.84</v>
      </c>
      <c r="V124" s="10">
        <f t="shared" si="40"/>
        <v>1</v>
      </c>
      <c r="W124" s="19">
        <f t="shared" si="5"/>
        <v>4.8600000000000003</v>
      </c>
      <c r="X124" s="21">
        <f t="shared" si="36"/>
        <v>64.360000000000014</v>
      </c>
      <c r="Y124" s="4">
        <f t="shared" si="50"/>
        <v>5.0199999999999996</v>
      </c>
      <c r="Z124" s="10">
        <v>0.79604444444444444</v>
      </c>
      <c r="AA124" s="11">
        <f t="shared" si="51"/>
        <v>1.84</v>
      </c>
      <c r="AB124" s="10">
        <v>0</v>
      </c>
      <c r="AC124" s="19">
        <f t="shared" si="7"/>
        <v>4</v>
      </c>
      <c r="AD124" s="19">
        <f t="shared" si="8"/>
        <v>3.2</v>
      </c>
      <c r="AE124" s="21">
        <f t="shared" si="53"/>
        <v>53.880000000000017</v>
      </c>
      <c r="AF124" s="4">
        <f t="shared" si="46"/>
        <v>5.0199999999999996</v>
      </c>
      <c r="AG124" s="10">
        <f t="shared" si="47"/>
        <v>0.5</v>
      </c>
      <c r="AH124" s="11">
        <f t="shared" si="48"/>
        <v>1.84</v>
      </c>
      <c r="AI124" s="10">
        <v>0</v>
      </c>
      <c r="AJ124" s="19">
        <f t="shared" si="49"/>
        <v>2.0099999999999998</v>
      </c>
      <c r="AK124" s="21">
        <f t="shared" si="54"/>
        <v>52.949999999999989</v>
      </c>
      <c r="AL124" s="36"/>
    </row>
    <row r="125" spans="1:38" customFormat="1" x14ac:dyDescent="0.2">
      <c r="A125" s="37"/>
      <c r="B125" s="13">
        <f t="shared" si="34"/>
        <v>120</v>
      </c>
      <c r="C125" s="2" t="s">
        <v>448</v>
      </c>
      <c r="D125" s="28">
        <v>44846</v>
      </c>
      <c r="E125" s="2" t="s">
        <v>186</v>
      </c>
      <c r="F125" s="23" t="s">
        <v>3</v>
      </c>
      <c r="G125" s="23" t="s">
        <v>53</v>
      </c>
      <c r="H125" s="23">
        <v>1200</v>
      </c>
      <c r="I125" s="23" t="s">
        <v>80</v>
      </c>
      <c r="J125" s="23" t="s">
        <v>87</v>
      </c>
      <c r="K125" s="63" t="s">
        <v>326</v>
      </c>
      <c r="L125" s="12" t="s">
        <v>71</v>
      </c>
      <c r="M125" s="4">
        <v>7.6</v>
      </c>
      <c r="N125" s="10">
        <v>1.5102849002849001</v>
      </c>
      <c r="O125" s="11">
        <v>2.58</v>
      </c>
      <c r="P125" s="10">
        <v>0.97333333333333361</v>
      </c>
      <c r="Q125" s="19">
        <f t="shared" si="55"/>
        <v>-2.5</v>
      </c>
      <c r="R125" s="21">
        <f t="shared" si="35"/>
        <v>255.69999999999993</v>
      </c>
      <c r="S125" s="4">
        <f t="shared" si="30"/>
        <v>7.6</v>
      </c>
      <c r="T125" s="10">
        <f t="shared" si="39"/>
        <v>1</v>
      </c>
      <c r="U125" s="11">
        <f t="shared" si="31"/>
        <v>2.58</v>
      </c>
      <c r="V125" s="10">
        <f t="shared" si="40"/>
        <v>1</v>
      </c>
      <c r="W125" s="19">
        <f t="shared" si="5"/>
        <v>-2</v>
      </c>
      <c r="X125" s="21">
        <f t="shared" si="36"/>
        <v>62.360000000000014</v>
      </c>
      <c r="Y125" s="4">
        <f t="shared" si="50"/>
        <v>7.6</v>
      </c>
      <c r="Z125" s="10">
        <v>0.52578947368421058</v>
      </c>
      <c r="AA125" s="11">
        <f t="shared" si="51"/>
        <v>2.58</v>
      </c>
      <c r="AB125" s="10">
        <v>0</v>
      </c>
      <c r="AC125" s="19">
        <f t="shared" si="7"/>
        <v>0</v>
      </c>
      <c r="AD125" s="19">
        <f t="shared" si="8"/>
        <v>-0.53</v>
      </c>
      <c r="AE125" s="21">
        <f t="shared" si="53"/>
        <v>53.350000000000016</v>
      </c>
      <c r="AF125" s="4">
        <f t="shared" si="46"/>
        <v>7.6</v>
      </c>
      <c r="AG125" s="10">
        <f t="shared" si="47"/>
        <v>0.25</v>
      </c>
      <c r="AH125" s="11">
        <f t="shared" si="48"/>
        <v>2.58</v>
      </c>
      <c r="AI125" s="10">
        <v>0</v>
      </c>
      <c r="AJ125" s="19">
        <f t="shared" si="49"/>
        <v>-0.25</v>
      </c>
      <c r="AK125" s="21">
        <f t="shared" si="54"/>
        <v>52.699999999999989</v>
      </c>
      <c r="AL125" s="36"/>
    </row>
    <row r="126" spans="1:38" customFormat="1" x14ac:dyDescent="0.2">
      <c r="A126" s="37"/>
      <c r="B126" s="13">
        <f t="shared" si="34"/>
        <v>121</v>
      </c>
      <c r="C126" s="2" t="s">
        <v>449</v>
      </c>
      <c r="D126" s="28">
        <v>44847</v>
      </c>
      <c r="E126" s="2" t="s">
        <v>98</v>
      </c>
      <c r="F126" s="23" t="s">
        <v>27</v>
      </c>
      <c r="G126" s="23" t="s">
        <v>53</v>
      </c>
      <c r="H126" s="23">
        <v>1000</v>
      </c>
      <c r="I126" s="23" t="s">
        <v>80</v>
      </c>
      <c r="J126" s="23" t="s">
        <v>87</v>
      </c>
      <c r="K126" s="63" t="s">
        <v>318</v>
      </c>
      <c r="L126" s="12" t="s">
        <v>52</v>
      </c>
      <c r="M126" s="4">
        <v>9.6</v>
      </c>
      <c r="N126" s="10">
        <v>1.1573529411764707</v>
      </c>
      <c r="O126" s="11">
        <v>2.76</v>
      </c>
      <c r="P126" s="10">
        <v>0.66999999999999993</v>
      </c>
      <c r="Q126" s="19">
        <f t="shared" si="55"/>
        <v>-1.8</v>
      </c>
      <c r="R126" s="21">
        <f t="shared" si="35"/>
        <v>253.89999999999992</v>
      </c>
      <c r="S126" s="4">
        <f t="shared" si="30"/>
        <v>9.6</v>
      </c>
      <c r="T126" s="10">
        <f t="shared" si="39"/>
        <v>1</v>
      </c>
      <c r="U126" s="11">
        <f t="shared" si="31"/>
        <v>2.76</v>
      </c>
      <c r="V126" s="10">
        <f t="shared" si="40"/>
        <v>1</v>
      </c>
      <c r="W126" s="19">
        <f t="shared" si="5"/>
        <v>-2</v>
      </c>
      <c r="X126" s="21">
        <f t="shared" si="36"/>
        <v>60.360000000000014</v>
      </c>
      <c r="Y126" s="4">
        <f t="shared" si="50"/>
        <v>9.6</v>
      </c>
      <c r="Z126" s="10">
        <v>0.41625000000000001</v>
      </c>
      <c r="AA126" s="11">
        <f t="shared" si="51"/>
        <v>2.76</v>
      </c>
      <c r="AB126" s="10">
        <v>0</v>
      </c>
      <c r="AC126" s="19">
        <f t="shared" si="7"/>
        <v>0</v>
      </c>
      <c r="AD126" s="19">
        <f t="shared" si="8"/>
        <v>-0.42</v>
      </c>
      <c r="AE126" s="21">
        <f t="shared" si="53"/>
        <v>52.930000000000014</v>
      </c>
      <c r="AF126" s="4">
        <f t="shared" si="46"/>
        <v>9.6</v>
      </c>
      <c r="AG126" s="10">
        <f t="shared" si="47"/>
        <v>0.5</v>
      </c>
      <c r="AH126" s="11">
        <f t="shared" si="48"/>
        <v>2.76</v>
      </c>
      <c r="AI126" s="10">
        <v>0</v>
      </c>
      <c r="AJ126" s="19">
        <f t="shared" si="49"/>
        <v>-0.5</v>
      </c>
      <c r="AK126" s="21">
        <f t="shared" si="54"/>
        <v>52.199999999999989</v>
      </c>
      <c r="AL126" s="36"/>
    </row>
    <row r="127" spans="1:38" customFormat="1" x14ac:dyDescent="0.2">
      <c r="A127" s="37"/>
      <c r="B127" s="13">
        <f t="shared" si="34"/>
        <v>122</v>
      </c>
      <c r="C127" s="2" t="s">
        <v>451</v>
      </c>
      <c r="D127" s="28">
        <v>44848</v>
      </c>
      <c r="E127" s="2" t="s">
        <v>7</v>
      </c>
      <c r="F127" s="23" t="s">
        <v>29</v>
      </c>
      <c r="G127" s="23" t="s">
        <v>53</v>
      </c>
      <c r="H127" s="23">
        <v>1100</v>
      </c>
      <c r="I127" s="23" t="s">
        <v>80</v>
      </c>
      <c r="J127" s="23" t="s">
        <v>74</v>
      </c>
      <c r="K127" s="63" t="s">
        <v>319</v>
      </c>
      <c r="L127" s="12" t="s">
        <v>5</v>
      </c>
      <c r="M127" s="4">
        <v>2.19</v>
      </c>
      <c r="N127" s="10">
        <v>8.3747368421052624</v>
      </c>
      <c r="O127" s="11">
        <v>1.07</v>
      </c>
      <c r="P127" s="10">
        <v>0</v>
      </c>
      <c r="Q127" s="19">
        <f t="shared" si="55"/>
        <v>-8.4</v>
      </c>
      <c r="R127" s="21">
        <f t="shared" si="35"/>
        <v>245.49999999999991</v>
      </c>
      <c r="S127" s="4">
        <f t="shared" si="30"/>
        <v>2.19</v>
      </c>
      <c r="T127" s="10">
        <f t="shared" si="39"/>
        <v>1</v>
      </c>
      <c r="U127" s="11">
        <f t="shared" si="31"/>
        <v>1.07</v>
      </c>
      <c r="V127" s="10">
        <f t="shared" si="40"/>
        <v>1</v>
      </c>
      <c r="W127" s="19">
        <f t="shared" si="5"/>
        <v>-0.93</v>
      </c>
      <c r="X127" s="21">
        <f t="shared" si="36"/>
        <v>59.430000000000014</v>
      </c>
      <c r="Y127" s="4">
        <f t="shared" si="50"/>
        <v>2.19</v>
      </c>
      <c r="Z127" s="10">
        <v>1.8282486631016044</v>
      </c>
      <c r="AA127" s="11">
        <f t="shared" si="51"/>
        <v>1.07</v>
      </c>
      <c r="AB127" s="10">
        <v>0</v>
      </c>
      <c r="AC127" s="19">
        <f t="shared" si="7"/>
        <v>0</v>
      </c>
      <c r="AD127" s="19">
        <f t="shared" si="8"/>
        <v>-1.83</v>
      </c>
      <c r="AE127" s="21">
        <f t="shared" si="53"/>
        <v>51.100000000000016</v>
      </c>
      <c r="AF127" s="4">
        <f t="shared" si="46"/>
        <v>2.19</v>
      </c>
      <c r="AG127" s="10">
        <f t="shared" si="47"/>
        <v>1</v>
      </c>
      <c r="AH127" s="11">
        <f t="shared" si="48"/>
        <v>1.07</v>
      </c>
      <c r="AI127" s="10">
        <v>0</v>
      </c>
      <c r="AJ127" s="19">
        <f t="shared" si="49"/>
        <v>-1</v>
      </c>
      <c r="AK127" s="21">
        <f t="shared" si="54"/>
        <v>51.199999999999989</v>
      </c>
      <c r="AL127" s="36"/>
    </row>
    <row r="128" spans="1:38" customFormat="1" x14ac:dyDescent="0.2">
      <c r="A128" s="37"/>
      <c r="B128" s="13">
        <f t="shared" si="34"/>
        <v>123</v>
      </c>
      <c r="C128" s="2" t="s">
        <v>450</v>
      </c>
      <c r="D128" s="28">
        <v>44848</v>
      </c>
      <c r="E128" s="2" t="s">
        <v>7</v>
      </c>
      <c r="F128" s="23" t="s">
        <v>29</v>
      </c>
      <c r="G128" s="23" t="s">
        <v>53</v>
      </c>
      <c r="H128" s="23">
        <v>1100</v>
      </c>
      <c r="I128" s="23" t="s">
        <v>80</v>
      </c>
      <c r="J128" s="23" t="s">
        <v>74</v>
      </c>
      <c r="K128" s="63" t="s">
        <v>319</v>
      </c>
      <c r="L128" s="12" t="s">
        <v>1</v>
      </c>
      <c r="M128" s="4">
        <v>2.87</v>
      </c>
      <c r="N128" s="10">
        <v>5.3466666666666658</v>
      </c>
      <c r="O128" s="11">
        <v>1.1299999999999999</v>
      </c>
      <c r="P128" s="10">
        <v>0</v>
      </c>
      <c r="Q128" s="19">
        <f t="shared" si="55"/>
        <v>-5.3</v>
      </c>
      <c r="R128" s="21">
        <f t="shared" si="35"/>
        <v>240.1999999999999</v>
      </c>
      <c r="S128" s="4">
        <f t="shared" si="30"/>
        <v>2.87</v>
      </c>
      <c r="T128" s="10">
        <f t="shared" si="39"/>
        <v>1</v>
      </c>
      <c r="U128" s="11">
        <f t="shared" si="31"/>
        <v>1.1299999999999999</v>
      </c>
      <c r="V128" s="10">
        <f t="shared" si="40"/>
        <v>1</v>
      </c>
      <c r="W128" s="19">
        <f t="shared" si="5"/>
        <v>-0.87</v>
      </c>
      <c r="X128" s="21">
        <f t="shared" si="36"/>
        <v>58.560000000000016</v>
      </c>
      <c r="Y128" s="4">
        <f t="shared" si="50"/>
        <v>2.87</v>
      </c>
      <c r="Z128" s="10">
        <v>1.3952352285395764</v>
      </c>
      <c r="AA128" s="11">
        <f t="shared" si="51"/>
        <v>1.1299999999999999</v>
      </c>
      <c r="AB128" s="10">
        <v>0</v>
      </c>
      <c r="AC128" s="19">
        <f t="shared" si="7"/>
        <v>0</v>
      </c>
      <c r="AD128" s="19">
        <f t="shared" si="8"/>
        <v>-1.4</v>
      </c>
      <c r="AE128" s="21">
        <f t="shared" si="53"/>
        <v>49.700000000000017</v>
      </c>
      <c r="AF128" s="4">
        <f t="shared" si="46"/>
        <v>2.87</v>
      </c>
      <c r="AG128" s="10">
        <f t="shared" si="47"/>
        <v>1</v>
      </c>
      <c r="AH128" s="11">
        <f t="shared" si="48"/>
        <v>1.1299999999999999</v>
      </c>
      <c r="AI128" s="10">
        <v>0</v>
      </c>
      <c r="AJ128" s="19">
        <f t="shared" si="49"/>
        <v>-1</v>
      </c>
      <c r="AK128" s="21">
        <f t="shared" si="54"/>
        <v>50.199999999999989</v>
      </c>
      <c r="AL128" s="36"/>
    </row>
    <row r="129" spans="1:38" customFormat="1" x14ac:dyDescent="0.2">
      <c r="A129" s="37"/>
      <c r="B129" s="13">
        <f t="shared" si="34"/>
        <v>124</v>
      </c>
      <c r="C129" s="2" t="s">
        <v>452</v>
      </c>
      <c r="D129" s="28">
        <v>44848</v>
      </c>
      <c r="E129" s="2" t="s">
        <v>7</v>
      </c>
      <c r="F129" s="23" t="s">
        <v>3</v>
      </c>
      <c r="G129" s="23" t="s">
        <v>53</v>
      </c>
      <c r="H129" s="23">
        <v>1100</v>
      </c>
      <c r="I129" s="23" t="s">
        <v>80</v>
      </c>
      <c r="J129" s="23" t="s">
        <v>74</v>
      </c>
      <c r="K129" s="63" t="s">
        <v>318</v>
      </c>
      <c r="L129" s="12" t="s">
        <v>5</v>
      </c>
      <c r="M129" s="4">
        <v>11.5</v>
      </c>
      <c r="N129" s="10">
        <v>0.94809523809523799</v>
      </c>
      <c r="O129" s="11">
        <v>3.38</v>
      </c>
      <c r="P129" s="10">
        <v>0.4</v>
      </c>
      <c r="Q129" s="19">
        <f t="shared" si="55"/>
        <v>0</v>
      </c>
      <c r="R129" s="21">
        <f t="shared" si="35"/>
        <v>240.1999999999999</v>
      </c>
      <c r="S129" s="4">
        <f t="shared" si="30"/>
        <v>11.5</v>
      </c>
      <c r="T129" s="10">
        <f t="shared" si="39"/>
        <v>1</v>
      </c>
      <c r="U129" s="11">
        <f t="shared" si="31"/>
        <v>3.38</v>
      </c>
      <c r="V129" s="10">
        <f t="shared" si="40"/>
        <v>1</v>
      </c>
      <c r="W129" s="19">
        <f t="shared" si="5"/>
        <v>1.38</v>
      </c>
      <c r="X129" s="21">
        <f t="shared" si="36"/>
        <v>59.940000000000019</v>
      </c>
      <c r="Y129" s="4">
        <f t="shared" si="50"/>
        <v>11.5</v>
      </c>
      <c r="Z129" s="10">
        <v>0.34739130434782617</v>
      </c>
      <c r="AA129" s="11">
        <f t="shared" si="51"/>
        <v>3.38</v>
      </c>
      <c r="AB129" s="10">
        <v>0</v>
      </c>
      <c r="AC129" s="19">
        <f t="shared" si="7"/>
        <v>0</v>
      </c>
      <c r="AD129" s="19">
        <f t="shared" si="8"/>
        <v>-0.35</v>
      </c>
      <c r="AE129" s="21">
        <f t="shared" si="53"/>
        <v>49.350000000000016</v>
      </c>
      <c r="AF129" s="4">
        <f t="shared" si="46"/>
        <v>11.5</v>
      </c>
      <c r="AG129" s="10">
        <f t="shared" si="47"/>
        <v>0.5</v>
      </c>
      <c r="AH129" s="11">
        <f t="shared" si="48"/>
        <v>3.38</v>
      </c>
      <c r="AI129" s="10">
        <v>0</v>
      </c>
      <c r="AJ129" s="19">
        <f t="shared" si="49"/>
        <v>-0.5</v>
      </c>
      <c r="AK129" s="21">
        <f t="shared" si="54"/>
        <v>49.699999999999989</v>
      </c>
      <c r="AL129" s="36"/>
    </row>
    <row r="130" spans="1:38" customFormat="1" x14ac:dyDescent="0.2">
      <c r="A130" s="37"/>
      <c r="B130" s="13">
        <f t="shared" si="34"/>
        <v>125</v>
      </c>
      <c r="C130" s="2" t="s">
        <v>453</v>
      </c>
      <c r="D130" s="28">
        <v>44848</v>
      </c>
      <c r="E130" s="2" t="s">
        <v>36</v>
      </c>
      <c r="F130" s="23" t="s">
        <v>18</v>
      </c>
      <c r="G130" s="23" t="s">
        <v>53</v>
      </c>
      <c r="H130" s="23">
        <v>1200</v>
      </c>
      <c r="I130" s="23" t="s">
        <v>76</v>
      </c>
      <c r="J130" s="23" t="s">
        <v>74</v>
      </c>
      <c r="K130" s="63" t="s">
        <v>320</v>
      </c>
      <c r="L130" s="12" t="s">
        <v>2</v>
      </c>
      <c r="M130" s="4">
        <v>2.74</v>
      </c>
      <c r="N130" s="10">
        <v>5.7481761006289309</v>
      </c>
      <c r="O130" s="11">
        <v>1.41</v>
      </c>
      <c r="P130" s="10">
        <v>0</v>
      </c>
      <c r="Q130" s="19">
        <f t="shared" si="55"/>
        <v>10</v>
      </c>
      <c r="R130" s="21">
        <f t="shared" si="35"/>
        <v>250.1999999999999</v>
      </c>
      <c r="S130" s="4">
        <f t="shared" si="30"/>
        <v>2.74</v>
      </c>
      <c r="T130" s="10">
        <f t="shared" si="39"/>
        <v>1</v>
      </c>
      <c r="U130" s="11">
        <f t="shared" si="31"/>
        <v>1.41</v>
      </c>
      <c r="V130" s="10">
        <f t="shared" si="40"/>
        <v>1</v>
      </c>
      <c r="W130" s="19">
        <f t="shared" si="5"/>
        <v>2.15</v>
      </c>
      <c r="X130" s="21">
        <f t="shared" si="36"/>
        <v>62.090000000000018</v>
      </c>
      <c r="Y130" s="4">
        <f t="shared" si="50"/>
        <v>2.74</v>
      </c>
      <c r="Z130" s="10">
        <v>1.4591087344028517</v>
      </c>
      <c r="AA130" s="11">
        <f t="shared" si="51"/>
        <v>1.41</v>
      </c>
      <c r="AB130" s="10">
        <v>0</v>
      </c>
      <c r="AC130" s="19">
        <f t="shared" si="7"/>
        <v>4</v>
      </c>
      <c r="AD130" s="19">
        <f t="shared" si="8"/>
        <v>2.54</v>
      </c>
      <c r="AE130" s="21">
        <f t="shared" si="53"/>
        <v>51.890000000000015</v>
      </c>
      <c r="AF130" s="4">
        <f t="shared" si="46"/>
        <v>2.74</v>
      </c>
      <c r="AG130" s="10">
        <f t="shared" si="47"/>
        <v>2</v>
      </c>
      <c r="AH130" s="11">
        <f t="shared" si="48"/>
        <v>1.41</v>
      </c>
      <c r="AI130" s="10">
        <v>0</v>
      </c>
      <c r="AJ130" s="19">
        <f t="shared" si="49"/>
        <v>3.48</v>
      </c>
      <c r="AK130" s="21">
        <f t="shared" si="54"/>
        <v>53.179999999999986</v>
      </c>
      <c r="AL130" s="36"/>
    </row>
    <row r="131" spans="1:38" customFormat="1" x14ac:dyDescent="0.2">
      <c r="A131" s="37"/>
      <c r="B131" s="13">
        <f t="shared" ref="B131:B152" si="56">B130+1</f>
        <v>126</v>
      </c>
      <c r="C131" s="2" t="s">
        <v>381</v>
      </c>
      <c r="D131" s="28">
        <v>44848</v>
      </c>
      <c r="E131" s="2" t="s">
        <v>36</v>
      </c>
      <c r="F131" s="23" t="s">
        <v>27</v>
      </c>
      <c r="G131" s="23" t="s">
        <v>53</v>
      </c>
      <c r="H131" s="23">
        <v>1000</v>
      </c>
      <c r="I131" s="23" t="s">
        <v>76</v>
      </c>
      <c r="J131" s="23" t="s">
        <v>74</v>
      </c>
      <c r="K131" s="63" t="s">
        <v>319</v>
      </c>
      <c r="L131" s="12" t="s">
        <v>46</v>
      </c>
      <c r="M131" s="4">
        <v>3.85</v>
      </c>
      <c r="N131" s="10">
        <v>3.5069565217391307</v>
      </c>
      <c r="O131" s="11">
        <v>1.81</v>
      </c>
      <c r="P131" s="10">
        <v>4.3261538461538454</v>
      </c>
      <c r="Q131" s="19">
        <f t="shared" si="55"/>
        <v>-7.8</v>
      </c>
      <c r="R131" s="21">
        <f t="shared" ref="R131:R155" si="57">Q131+R130</f>
        <v>242.39999999999989</v>
      </c>
      <c r="S131" s="4">
        <f t="shared" ref="S131:S178" si="58">M131</f>
        <v>3.85</v>
      </c>
      <c r="T131" s="10">
        <f t="shared" si="39"/>
        <v>1</v>
      </c>
      <c r="U131" s="11">
        <f t="shared" ref="U131:U178" si="59">O131</f>
        <v>1.81</v>
      </c>
      <c r="V131" s="10">
        <f t="shared" si="40"/>
        <v>1</v>
      </c>
      <c r="W131" s="19">
        <f t="shared" si="5"/>
        <v>-2</v>
      </c>
      <c r="X131" s="21">
        <f t="shared" ref="X131:X155" si="60">W131+X130</f>
        <v>60.090000000000018</v>
      </c>
      <c r="Y131" s="4">
        <f t="shared" si="50"/>
        <v>3.85</v>
      </c>
      <c r="Z131" s="10">
        <v>1.0398701298701298</v>
      </c>
      <c r="AA131" s="11">
        <f t="shared" si="51"/>
        <v>1.81</v>
      </c>
      <c r="AB131" s="10">
        <v>0</v>
      </c>
      <c r="AC131" s="19">
        <f t="shared" si="7"/>
        <v>0</v>
      </c>
      <c r="AD131" s="19">
        <f t="shared" si="8"/>
        <v>-1.04</v>
      </c>
      <c r="AE131" s="21">
        <f t="shared" si="53"/>
        <v>50.850000000000016</v>
      </c>
      <c r="AF131" s="4">
        <f t="shared" si="46"/>
        <v>3.85</v>
      </c>
      <c r="AG131" s="10">
        <f t="shared" si="47"/>
        <v>1</v>
      </c>
      <c r="AH131" s="11">
        <f t="shared" si="48"/>
        <v>1.81</v>
      </c>
      <c r="AI131" s="10">
        <v>0</v>
      </c>
      <c r="AJ131" s="19">
        <f t="shared" si="49"/>
        <v>-1</v>
      </c>
      <c r="AK131" s="21">
        <f t="shared" si="54"/>
        <v>52.179999999999986</v>
      </c>
      <c r="AL131" s="36"/>
    </row>
    <row r="132" spans="1:38" customFormat="1" x14ac:dyDescent="0.2">
      <c r="A132" s="37"/>
      <c r="B132" s="13">
        <f t="shared" si="56"/>
        <v>127</v>
      </c>
      <c r="C132" s="2" t="s">
        <v>454</v>
      </c>
      <c r="D132" s="28">
        <v>44848</v>
      </c>
      <c r="E132" s="2" t="s">
        <v>36</v>
      </c>
      <c r="F132" s="23" t="s">
        <v>27</v>
      </c>
      <c r="G132" s="23" t="s">
        <v>53</v>
      </c>
      <c r="H132" s="23">
        <v>1000</v>
      </c>
      <c r="I132" s="23" t="s">
        <v>76</v>
      </c>
      <c r="J132" s="23" t="s">
        <v>74</v>
      </c>
      <c r="K132" s="63" t="s">
        <v>318</v>
      </c>
      <c r="L132" s="12" t="s">
        <v>49</v>
      </c>
      <c r="M132" s="4">
        <v>22</v>
      </c>
      <c r="N132" s="10">
        <v>0.47666666666666668</v>
      </c>
      <c r="O132" s="11">
        <v>5.2</v>
      </c>
      <c r="P132" s="10">
        <v>0.11000000000000003</v>
      </c>
      <c r="Q132" s="19">
        <f t="shared" si="55"/>
        <v>-0.6</v>
      </c>
      <c r="R132" s="21">
        <f t="shared" si="57"/>
        <v>241.7999999999999</v>
      </c>
      <c r="S132" s="4">
        <f t="shared" si="58"/>
        <v>22</v>
      </c>
      <c r="T132" s="10">
        <f t="shared" si="39"/>
        <v>1</v>
      </c>
      <c r="U132" s="11">
        <f t="shared" si="59"/>
        <v>5.2</v>
      </c>
      <c r="V132" s="10">
        <f t="shared" si="40"/>
        <v>1</v>
      </c>
      <c r="W132" s="19">
        <f t="shared" si="5"/>
        <v>-2</v>
      </c>
      <c r="X132" s="21">
        <f t="shared" si="60"/>
        <v>58.090000000000018</v>
      </c>
      <c r="Y132" s="4">
        <f t="shared" si="50"/>
        <v>22</v>
      </c>
      <c r="Z132" s="10">
        <v>0.18181818181818182</v>
      </c>
      <c r="AA132" s="11">
        <f t="shared" si="51"/>
        <v>5.2</v>
      </c>
      <c r="AB132" s="10">
        <v>0</v>
      </c>
      <c r="AC132" s="19">
        <f t="shared" si="7"/>
        <v>0</v>
      </c>
      <c r="AD132" s="19">
        <f t="shared" si="8"/>
        <v>-0.18</v>
      </c>
      <c r="AE132" s="21">
        <f t="shared" si="53"/>
        <v>50.670000000000016</v>
      </c>
      <c r="AF132" s="4">
        <f t="shared" si="46"/>
        <v>22</v>
      </c>
      <c r="AG132" s="10">
        <f t="shared" si="47"/>
        <v>0.5</v>
      </c>
      <c r="AH132" s="11">
        <f t="shared" si="48"/>
        <v>5.2</v>
      </c>
      <c r="AI132" s="10">
        <v>0</v>
      </c>
      <c r="AJ132" s="19">
        <f t="shared" si="49"/>
        <v>-0.5</v>
      </c>
      <c r="AK132" s="21">
        <f t="shared" si="54"/>
        <v>51.679999999999986</v>
      </c>
      <c r="AL132" s="36"/>
    </row>
    <row r="133" spans="1:38" customFormat="1" x14ac:dyDescent="0.2">
      <c r="A133" s="37"/>
      <c r="B133" s="13">
        <f t="shared" si="56"/>
        <v>128</v>
      </c>
      <c r="C133" s="2" t="s">
        <v>422</v>
      </c>
      <c r="D133" s="28">
        <v>44849</v>
      </c>
      <c r="E133" s="2" t="s">
        <v>149</v>
      </c>
      <c r="F133" s="23" t="s">
        <v>3</v>
      </c>
      <c r="G133" s="23" t="s">
        <v>53</v>
      </c>
      <c r="H133" s="23">
        <v>900</v>
      </c>
      <c r="I133" s="23" t="s">
        <v>78</v>
      </c>
      <c r="J133" s="23" t="s">
        <v>87</v>
      </c>
      <c r="K133" s="63" t="s">
        <v>320</v>
      </c>
      <c r="L133" s="12" t="s">
        <v>2</v>
      </c>
      <c r="M133" s="4">
        <v>1.74</v>
      </c>
      <c r="N133" s="10">
        <v>13.577872340425532</v>
      </c>
      <c r="O133" s="11">
        <v>1.41</v>
      </c>
      <c r="P133" s="10">
        <v>0</v>
      </c>
      <c r="Q133" s="19">
        <f t="shared" si="55"/>
        <v>10</v>
      </c>
      <c r="R133" s="21">
        <f t="shared" si="57"/>
        <v>251.7999999999999</v>
      </c>
      <c r="S133" s="4">
        <f t="shared" si="58"/>
        <v>1.74</v>
      </c>
      <c r="T133" s="10">
        <f t="shared" si="39"/>
        <v>1</v>
      </c>
      <c r="U133" s="11">
        <f t="shared" si="59"/>
        <v>1.41</v>
      </c>
      <c r="V133" s="10">
        <f t="shared" si="40"/>
        <v>1</v>
      </c>
      <c r="W133" s="19">
        <f t="shared" si="5"/>
        <v>1.1499999999999999</v>
      </c>
      <c r="X133" s="21">
        <f t="shared" si="60"/>
        <v>59.240000000000016</v>
      </c>
      <c r="Y133" s="4">
        <f t="shared" si="50"/>
        <v>1.74</v>
      </c>
      <c r="Z133" s="10">
        <v>2.2984892086330939</v>
      </c>
      <c r="AA133" s="11">
        <f t="shared" si="51"/>
        <v>1.41</v>
      </c>
      <c r="AB133" s="10">
        <v>0</v>
      </c>
      <c r="AC133" s="19">
        <f t="shared" si="7"/>
        <v>4</v>
      </c>
      <c r="AD133" s="19">
        <f t="shared" si="8"/>
        <v>1.7</v>
      </c>
      <c r="AE133" s="21">
        <f t="shared" si="53"/>
        <v>52.370000000000019</v>
      </c>
      <c r="AF133" s="4">
        <f t="shared" si="46"/>
        <v>1.74</v>
      </c>
      <c r="AG133" s="10">
        <f t="shared" si="47"/>
        <v>2</v>
      </c>
      <c r="AH133" s="11">
        <f t="shared" si="48"/>
        <v>1.41</v>
      </c>
      <c r="AI133" s="10">
        <v>0</v>
      </c>
      <c r="AJ133" s="19">
        <f t="shared" si="49"/>
        <v>1.48</v>
      </c>
      <c r="AK133" s="21">
        <f t="shared" si="54"/>
        <v>53.159999999999982</v>
      </c>
      <c r="AL133" s="36"/>
    </row>
    <row r="134" spans="1:38" customFormat="1" x14ac:dyDescent="0.2">
      <c r="A134" s="37"/>
      <c r="B134" s="13">
        <f t="shared" si="56"/>
        <v>129</v>
      </c>
      <c r="C134" s="2" t="s">
        <v>400</v>
      </c>
      <c r="D134" s="28">
        <v>44849</v>
      </c>
      <c r="E134" s="2" t="s">
        <v>149</v>
      </c>
      <c r="F134" s="23" t="s">
        <v>27</v>
      </c>
      <c r="G134" s="23" t="s">
        <v>53</v>
      </c>
      <c r="H134" s="23">
        <v>1200</v>
      </c>
      <c r="I134" s="23" t="s">
        <v>78</v>
      </c>
      <c r="J134" s="23" t="s">
        <v>87</v>
      </c>
      <c r="K134" s="63" t="s">
        <v>319</v>
      </c>
      <c r="L134" s="12" t="s">
        <v>1</v>
      </c>
      <c r="M134" s="4">
        <v>2.2000000000000002</v>
      </c>
      <c r="N134" s="10">
        <v>8.3747368421052624</v>
      </c>
      <c r="O134" s="11">
        <v>1.35</v>
      </c>
      <c r="P134" s="10">
        <v>0</v>
      </c>
      <c r="Q134" s="19">
        <f t="shared" si="55"/>
        <v>-8.4</v>
      </c>
      <c r="R134" s="21">
        <f t="shared" si="57"/>
        <v>243.39999999999989</v>
      </c>
      <c r="S134" s="4">
        <f t="shared" si="58"/>
        <v>2.2000000000000002</v>
      </c>
      <c r="T134" s="10">
        <f t="shared" si="39"/>
        <v>1</v>
      </c>
      <c r="U134" s="11">
        <f t="shared" si="59"/>
        <v>1.35</v>
      </c>
      <c r="V134" s="10">
        <f t="shared" si="40"/>
        <v>1</v>
      </c>
      <c r="W134" s="19">
        <f t="shared" si="5"/>
        <v>-0.65</v>
      </c>
      <c r="X134" s="21">
        <f t="shared" si="60"/>
        <v>58.590000000000018</v>
      </c>
      <c r="Y134" s="4">
        <f t="shared" si="50"/>
        <v>2.2000000000000002</v>
      </c>
      <c r="Z134" s="10">
        <v>1.8190909090909093</v>
      </c>
      <c r="AA134" s="11">
        <f t="shared" si="51"/>
        <v>1.35</v>
      </c>
      <c r="AB134" s="10">
        <v>0</v>
      </c>
      <c r="AC134" s="19">
        <f t="shared" si="7"/>
        <v>0</v>
      </c>
      <c r="AD134" s="19">
        <f t="shared" si="8"/>
        <v>-1.82</v>
      </c>
      <c r="AE134" s="21">
        <f t="shared" si="53"/>
        <v>50.550000000000018</v>
      </c>
      <c r="AF134" s="4">
        <f t="shared" si="46"/>
        <v>2.2000000000000002</v>
      </c>
      <c r="AG134" s="10">
        <f t="shared" si="47"/>
        <v>1</v>
      </c>
      <c r="AH134" s="11">
        <f t="shared" si="48"/>
        <v>1.35</v>
      </c>
      <c r="AI134" s="10">
        <v>0</v>
      </c>
      <c r="AJ134" s="19">
        <f t="shared" si="49"/>
        <v>-1</v>
      </c>
      <c r="AK134" s="21">
        <f t="shared" si="54"/>
        <v>52.159999999999982</v>
      </c>
      <c r="AL134" s="36"/>
    </row>
    <row r="135" spans="1:38" customFormat="1" x14ac:dyDescent="0.2">
      <c r="A135" s="37"/>
      <c r="B135" s="13">
        <f t="shared" si="56"/>
        <v>130</v>
      </c>
      <c r="C135" s="2" t="s">
        <v>457</v>
      </c>
      <c r="D135" s="28">
        <v>44851</v>
      </c>
      <c r="E135" s="2" t="s">
        <v>31</v>
      </c>
      <c r="F135" s="23" t="s">
        <v>3</v>
      </c>
      <c r="G135" s="23" t="s">
        <v>53</v>
      </c>
      <c r="H135" s="23">
        <v>1200</v>
      </c>
      <c r="I135" s="23" t="s">
        <v>78</v>
      </c>
      <c r="J135" s="23" t="s">
        <v>74</v>
      </c>
      <c r="K135" s="63" t="s">
        <v>319</v>
      </c>
      <c r="L135" s="12" t="s">
        <v>2</v>
      </c>
      <c r="M135" s="4">
        <v>3.93</v>
      </c>
      <c r="N135" s="10">
        <v>3.405284280936455</v>
      </c>
      <c r="O135" s="11">
        <v>1.55</v>
      </c>
      <c r="P135" s="10">
        <v>0</v>
      </c>
      <c r="Q135" s="19">
        <f t="shared" si="55"/>
        <v>10</v>
      </c>
      <c r="R135" s="21">
        <f t="shared" si="57"/>
        <v>253.39999999999989</v>
      </c>
      <c r="S135" s="4">
        <f t="shared" si="58"/>
        <v>3.93</v>
      </c>
      <c r="T135" s="10">
        <f t="shared" si="39"/>
        <v>1</v>
      </c>
      <c r="U135" s="11">
        <f t="shared" si="59"/>
        <v>1.55</v>
      </c>
      <c r="V135" s="10">
        <f t="shared" si="40"/>
        <v>1</v>
      </c>
      <c r="W135" s="19">
        <f t="shared" si="5"/>
        <v>3.48</v>
      </c>
      <c r="X135" s="21">
        <f t="shared" si="60"/>
        <v>62.070000000000014</v>
      </c>
      <c r="Y135" s="4">
        <f t="shared" si="50"/>
        <v>3.93</v>
      </c>
      <c r="Z135" s="10">
        <v>1.01828025477707</v>
      </c>
      <c r="AA135" s="11">
        <f t="shared" si="51"/>
        <v>1.55</v>
      </c>
      <c r="AB135" s="10">
        <v>0</v>
      </c>
      <c r="AC135" s="19">
        <f t="shared" si="7"/>
        <v>4</v>
      </c>
      <c r="AD135" s="19">
        <f t="shared" si="8"/>
        <v>2.98</v>
      </c>
      <c r="AE135" s="21">
        <f t="shared" si="53"/>
        <v>53.530000000000015</v>
      </c>
      <c r="AF135" s="4">
        <f t="shared" si="46"/>
        <v>3.93</v>
      </c>
      <c r="AG135" s="10">
        <f t="shared" si="47"/>
        <v>1</v>
      </c>
      <c r="AH135" s="11">
        <f t="shared" si="48"/>
        <v>1.55</v>
      </c>
      <c r="AI135" s="10">
        <v>0</v>
      </c>
      <c r="AJ135" s="19">
        <f t="shared" si="49"/>
        <v>2.93</v>
      </c>
      <c r="AK135" s="21">
        <f t="shared" si="54"/>
        <v>55.089999999999982</v>
      </c>
      <c r="AL135" s="36"/>
    </row>
    <row r="136" spans="1:38" customFormat="1" x14ac:dyDescent="0.2">
      <c r="A136" s="37"/>
      <c r="B136" s="13">
        <f t="shared" si="56"/>
        <v>131</v>
      </c>
      <c r="C136" s="2" t="s">
        <v>458</v>
      </c>
      <c r="D136" s="28">
        <v>44851</v>
      </c>
      <c r="E136" s="2" t="s">
        <v>31</v>
      </c>
      <c r="F136" s="23" t="s">
        <v>27</v>
      </c>
      <c r="G136" s="23" t="s">
        <v>53</v>
      </c>
      <c r="H136" s="23">
        <v>1200</v>
      </c>
      <c r="I136" s="23" t="s">
        <v>78</v>
      </c>
      <c r="J136" s="23" t="s">
        <v>74</v>
      </c>
      <c r="K136" s="63" t="s">
        <v>320</v>
      </c>
      <c r="L136" s="12" t="s">
        <v>1</v>
      </c>
      <c r="M136" s="4">
        <v>3.91</v>
      </c>
      <c r="N136" s="10">
        <v>3.4285106382978725</v>
      </c>
      <c r="O136" s="11">
        <v>1.81</v>
      </c>
      <c r="P136" s="10">
        <v>4.2215384615384624</v>
      </c>
      <c r="Q136" s="19">
        <f t="shared" si="55"/>
        <v>0</v>
      </c>
      <c r="R136" s="21">
        <f t="shared" si="57"/>
        <v>253.39999999999989</v>
      </c>
      <c r="S136" s="4">
        <f t="shared" si="58"/>
        <v>3.91</v>
      </c>
      <c r="T136" s="10">
        <f t="shared" si="39"/>
        <v>1</v>
      </c>
      <c r="U136" s="11">
        <f t="shared" si="59"/>
        <v>1.81</v>
      </c>
      <c r="V136" s="10">
        <f t="shared" si="40"/>
        <v>1</v>
      </c>
      <c r="W136" s="19">
        <f t="shared" si="5"/>
        <v>-0.19</v>
      </c>
      <c r="X136" s="21">
        <f t="shared" si="60"/>
        <v>61.880000000000017</v>
      </c>
      <c r="Y136" s="4">
        <f t="shared" si="50"/>
        <v>3.91</v>
      </c>
      <c r="Z136" s="10">
        <v>1.0233968521345473</v>
      </c>
      <c r="AA136" s="11">
        <f t="shared" si="51"/>
        <v>1.81</v>
      </c>
      <c r="AB136" s="10">
        <v>0</v>
      </c>
      <c r="AC136" s="19">
        <f t="shared" si="7"/>
        <v>0</v>
      </c>
      <c r="AD136" s="19">
        <f t="shared" si="8"/>
        <v>-1.02</v>
      </c>
      <c r="AE136" s="21">
        <f t="shared" si="53"/>
        <v>52.510000000000012</v>
      </c>
      <c r="AF136" s="4">
        <f t="shared" si="46"/>
        <v>3.91</v>
      </c>
      <c r="AG136" s="10">
        <f t="shared" si="47"/>
        <v>2</v>
      </c>
      <c r="AH136" s="11">
        <f t="shared" si="48"/>
        <v>1.81</v>
      </c>
      <c r="AI136" s="10">
        <v>0</v>
      </c>
      <c r="AJ136" s="19">
        <f t="shared" si="49"/>
        <v>-2</v>
      </c>
      <c r="AK136" s="21">
        <f t="shared" si="54"/>
        <v>53.089999999999982</v>
      </c>
      <c r="AL136" s="36"/>
    </row>
    <row r="137" spans="1:38" customFormat="1" x14ac:dyDescent="0.2">
      <c r="A137" s="37"/>
      <c r="B137" s="13">
        <f t="shared" si="56"/>
        <v>132</v>
      </c>
      <c r="C137" s="2" t="s">
        <v>459</v>
      </c>
      <c r="D137" s="28">
        <v>44851</v>
      </c>
      <c r="E137" s="2" t="s">
        <v>31</v>
      </c>
      <c r="F137" s="23" t="s">
        <v>27</v>
      </c>
      <c r="G137" s="23" t="s">
        <v>53</v>
      </c>
      <c r="H137" s="23">
        <v>1200</v>
      </c>
      <c r="I137" s="23" t="s">
        <v>78</v>
      </c>
      <c r="J137" s="23" t="s">
        <v>74</v>
      </c>
      <c r="K137" s="63" t="s">
        <v>319</v>
      </c>
      <c r="L137" s="12" t="s">
        <v>5</v>
      </c>
      <c r="M137" s="4">
        <v>3.58</v>
      </c>
      <c r="N137" s="10">
        <v>3.878536585365854</v>
      </c>
      <c r="O137" s="11">
        <v>1.68</v>
      </c>
      <c r="P137" s="10">
        <v>0</v>
      </c>
      <c r="Q137" s="19">
        <f t="shared" si="55"/>
        <v>-3.9</v>
      </c>
      <c r="R137" s="21">
        <f t="shared" si="57"/>
        <v>249.49999999999989</v>
      </c>
      <c r="S137" s="4">
        <f t="shared" si="58"/>
        <v>3.58</v>
      </c>
      <c r="T137" s="10">
        <f t="shared" si="39"/>
        <v>1</v>
      </c>
      <c r="U137" s="11">
        <f t="shared" si="59"/>
        <v>1.68</v>
      </c>
      <c r="V137" s="10">
        <f t="shared" si="40"/>
        <v>1</v>
      </c>
      <c r="W137" s="19">
        <f t="shared" si="5"/>
        <v>-0.32</v>
      </c>
      <c r="X137" s="21">
        <f t="shared" si="60"/>
        <v>61.560000000000016</v>
      </c>
      <c r="Y137" s="4">
        <f t="shared" si="50"/>
        <v>3.58</v>
      </c>
      <c r="Z137" s="10">
        <v>1.1183916083916083</v>
      </c>
      <c r="AA137" s="11">
        <f t="shared" si="51"/>
        <v>1.68</v>
      </c>
      <c r="AB137" s="10">
        <v>0</v>
      </c>
      <c r="AC137" s="19">
        <f t="shared" si="7"/>
        <v>0</v>
      </c>
      <c r="AD137" s="19">
        <f t="shared" si="8"/>
        <v>-1.1200000000000001</v>
      </c>
      <c r="AE137" s="21">
        <f t="shared" si="53"/>
        <v>51.390000000000015</v>
      </c>
      <c r="AF137" s="4">
        <f t="shared" si="46"/>
        <v>3.58</v>
      </c>
      <c r="AG137" s="10">
        <f t="shared" si="47"/>
        <v>1</v>
      </c>
      <c r="AH137" s="11">
        <f t="shared" si="48"/>
        <v>1.68</v>
      </c>
      <c r="AI137" s="10">
        <v>0</v>
      </c>
      <c r="AJ137" s="19">
        <f t="shared" si="49"/>
        <v>-1</v>
      </c>
      <c r="AK137" s="21">
        <f t="shared" si="54"/>
        <v>52.089999999999982</v>
      </c>
      <c r="AL137" s="36"/>
    </row>
    <row r="138" spans="1:38" customFormat="1" x14ac:dyDescent="0.2">
      <c r="A138" s="37"/>
      <c r="B138" s="13">
        <f t="shared" si="56"/>
        <v>133</v>
      </c>
      <c r="C138" s="2" t="s">
        <v>455</v>
      </c>
      <c r="D138" s="28">
        <v>44854</v>
      </c>
      <c r="E138" s="2" t="s">
        <v>25</v>
      </c>
      <c r="F138" s="23" t="s">
        <v>18</v>
      </c>
      <c r="G138" s="23" t="s">
        <v>53</v>
      </c>
      <c r="H138" s="23">
        <v>1200</v>
      </c>
      <c r="I138" s="23" t="s">
        <v>79</v>
      </c>
      <c r="J138" s="23" t="s">
        <v>74</v>
      </c>
      <c r="K138" s="63" t="s">
        <v>320</v>
      </c>
      <c r="L138" s="12" t="s">
        <v>5</v>
      </c>
      <c r="M138" s="4">
        <v>1.8</v>
      </c>
      <c r="N138" s="10">
        <v>12.44923076923077</v>
      </c>
      <c r="O138" s="11">
        <v>1.1499999999999999</v>
      </c>
      <c r="P138" s="10">
        <v>0</v>
      </c>
      <c r="Q138" s="19">
        <f t="shared" si="55"/>
        <v>-12.4</v>
      </c>
      <c r="R138" s="21">
        <f t="shared" si="57"/>
        <v>237.09999999999988</v>
      </c>
      <c r="S138" s="4">
        <f t="shared" si="58"/>
        <v>1.8</v>
      </c>
      <c r="T138" s="10">
        <f t="shared" si="39"/>
        <v>1</v>
      </c>
      <c r="U138" s="11">
        <f t="shared" si="59"/>
        <v>1.1499999999999999</v>
      </c>
      <c r="V138" s="10">
        <f t="shared" si="40"/>
        <v>1</v>
      </c>
      <c r="W138" s="19">
        <f t="shared" si="5"/>
        <v>-0.85</v>
      </c>
      <c r="X138" s="21">
        <f t="shared" si="60"/>
        <v>60.710000000000015</v>
      </c>
      <c r="Y138" s="4">
        <f t="shared" si="50"/>
        <v>1.8</v>
      </c>
      <c r="Z138" s="10">
        <v>2.221111111111111</v>
      </c>
      <c r="AA138" s="11">
        <f t="shared" si="51"/>
        <v>1.1499999999999999</v>
      </c>
      <c r="AB138" s="10">
        <v>0</v>
      </c>
      <c r="AC138" s="19">
        <f t="shared" si="7"/>
        <v>0</v>
      </c>
      <c r="AD138" s="19">
        <f t="shared" si="8"/>
        <v>-2.2200000000000002</v>
      </c>
      <c r="AE138" s="21">
        <f t="shared" si="53"/>
        <v>49.170000000000016</v>
      </c>
      <c r="AF138" s="4">
        <f t="shared" si="46"/>
        <v>1.8</v>
      </c>
      <c r="AG138" s="10">
        <f t="shared" si="47"/>
        <v>2</v>
      </c>
      <c r="AH138" s="11">
        <f t="shared" si="48"/>
        <v>1.1499999999999999</v>
      </c>
      <c r="AI138" s="10">
        <v>0</v>
      </c>
      <c r="AJ138" s="19">
        <f t="shared" si="49"/>
        <v>-2</v>
      </c>
      <c r="AK138" s="21">
        <f t="shared" si="54"/>
        <v>50.089999999999982</v>
      </c>
      <c r="AL138" s="36"/>
    </row>
    <row r="139" spans="1:38" customFormat="1" x14ac:dyDescent="0.2">
      <c r="A139" s="37"/>
      <c r="B139" s="13">
        <f t="shared" si="56"/>
        <v>134</v>
      </c>
      <c r="C139" s="2" t="s">
        <v>460</v>
      </c>
      <c r="D139" s="28">
        <v>44854</v>
      </c>
      <c r="E139" s="2" t="s">
        <v>25</v>
      </c>
      <c r="F139" s="23" t="s">
        <v>18</v>
      </c>
      <c r="G139" s="23" t="s">
        <v>53</v>
      </c>
      <c r="H139" s="23">
        <v>1200</v>
      </c>
      <c r="I139" s="23" t="s">
        <v>79</v>
      </c>
      <c r="J139" s="23" t="s">
        <v>74</v>
      </c>
      <c r="K139" s="63" t="s">
        <v>326</v>
      </c>
      <c r="L139" s="12" t="s">
        <v>65</v>
      </c>
      <c r="M139" s="4">
        <v>10</v>
      </c>
      <c r="N139" s="10">
        <v>1.1099999999999999</v>
      </c>
      <c r="O139" s="11">
        <v>2.2799999999999998</v>
      </c>
      <c r="P139" s="10">
        <v>0.87999999999999923</v>
      </c>
      <c r="Q139" s="19">
        <f t="shared" si="55"/>
        <v>-2</v>
      </c>
      <c r="R139" s="21">
        <f t="shared" si="57"/>
        <v>235.09999999999988</v>
      </c>
      <c r="S139" s="4">
        <f t="shared" si="58"/>
        <v>10</v>
      </c>
      <c r="T139" s="10">
        <f t="shared" si="39"/>
        <v>1</v>
      </c>
      <c r="U139" s="11">
        <f t="shared" si="59"/>
        <v>2.2799999999999998</v>
      </c>
      <c r="V139" s="10">
        <f t="shared" si="40"/>
        <v>1</v>
      </c>
      <c r="W139" s="19">
        <f t="shared" si="5"/>
        <v>-2</v>
      </c>
      <c r="X139" s="21">
        <f t="shared" si="60"/>
        <v>58.710000000000015</v>
      </c>
      <c r="Y139" s="4">
        <f t="shared" si="50"/>
        <v>10</v>
      </c>
      <c r="Z139" s="10">
        <v>0.4</v>
      </c>
      <c r="AA139" s="11">
        <f t="shared" si="51"/>
        <v>2.2799999999999998</v>
      </c>
      <c r="AB139" s="10">
        <v>0</v>
      </c>
      <c r="AC139" s="19">
        <f t="shared" si="7"/>
        <v>0</v>
      </c>
      <c r="AD139" s="19">
        <f t="shared" si="8"/>
        <v>-0.4</v>
      </c>
      <c r="AE139" s="21">
        <f t="shared" si="53"/>
        <v>48.770000000000017</v>
      </c>
      <c r="AF139" s="4">
        <f t="shared" si="46"/>
        <v>10</v>
      </c>
      <c r="AG139" s="10">
        <f t="shared" si="47"/>
        <v>0.25</v>
      </c>
      <c r="AH139" s="11">
        <f t="shared" si="48"/>
        <v>2.2799999999999998</v>
      </c>
      <c r="AI139" s="10">
        <v>0</v>
      </c>
      <c r="AJ139" s="19">
        <f t="shared" si="49"/>
        <v>-0.25</v>
      </c>
      <c r="AK139" s="21">
        <f t="shared" si="54"/>
        <v>49.839999999999982</v>
      </c>
      <c r="AL139" s="36"/>
    </row>
    <row r="140" spans="1:38" customFormat="1" x14ac:dyDescent="0.2">
      <c r="A140" s="37"/>
      <c r="B140" s="13">
        <f t="shared" si="56"/>
        <v>135</v>
      </c>
      <c r="C140" s="2" t="s">
        <v>275</v>
      </c>
      <c r="D140" s="28">
        <v>44854</v>
      </c>
      <c r="E140" s="2" t="s">
        <v>120</v>
      </c>
      <c r="F140" s="23" t="s">
        <v>27</v>
      </c>
      <c r="G140" s="23" t="s">
        <v>53</v>
      </c>
      <c r="H140" s="23">
        <v>1000</v>
      </c>
      <c r="I140" s="23" t="s">
        <v>79</v>
      </c>
      <c r="J140" s="23" t="s">
        <v>87</v>
      </c>
      <c r="K140" s="63" t="s">
        <v>319</v>
      </c>
      <c r="L140" s="12" t="s">
        <v>2</v>
      </c>
      <c r="M140" s="4">
        <v>2.62</v>
      </c>
      <c r="N140" s="10">
        <v>6.1630769230769218</v>
      </c>
      <c r="O140" s="11">
        <v>1.47</v>
      </c>
      <c r="P140" s="10">
        <v>0</v>
      </c>
      <c r="Q140" s="19">
        <f t="shared" si="55"/>
        <v>10</v>
      </c>
      <c r="R140" s="21">
        <f t="shared" si="57"/>
        <v>245.09999999999988</v>
      </c>
      <c r="S140" s="4">
        <f t="shared" si="58"/>
        <v>2.62</v>
      </c>
      <c r="T140" s="10">
        <f t="shared" si="39"/>
        <v>1</v>
      </c>
      <c r="U140" s="11">
        <f t="shared" si="59"/>
        <v>1.47</v>
      </c>
      <c r="V140" s="10">
        <f t="shared" si="40"/>
        <v>1</v>
      </c>
      <c r="W140" s="19">
        <f t="shared" si="5"/>
        <v>2.09</v>
      </c>
      <c r="X140" s="21">
        <f t="shared" si="60"/>
        <v>60.800000000000011</v>
      </c>
      <c r="Y140" s="4">
        <f t="shared" si="50"/>
        <v>2.62</v>
      </c>
      <c r="Z140" s="10">
        <v>1.5252380952380951</v>
      </c>
      <c r="AA140" s="11">
        <f t="shared" si="51"/>
        <v>1.47</v>
      </c>
      <c r="AB140" s="10">
        <v>0</v>
      </c>
      <c r="AC140" s="19">
        <f t="shared" si="7"/>
        <v>4</v>
      </c>
      <c r="AD140" s="19">
        <f t="shared" si="8"/>
        <v>2.4700000000000002</v>
      </c>
      <c r="AE140" s="21">
        <f t="shared" si="53"/>
        <v>51.240000000000016</v>
      </c>
      <c r="AF140" s="4">
        <f t="shared" si="46"/>
        <v>2.62</v>
      </c>
      <c r="AG140" s="10">
        <f t="shared" si="47"/>
        <v>1</v>
      </c>
      <c r="AH140" s="11">
        <f t="shared" si="48"/>
        <v>1.47</v>
      </c>
      <c r="AI140" s="10">
        <v>0</v>
      </c>
      <c r="AJ140" s="19">
        <f t="shared" si="49"/>
        <v>1.62</v>
      </c>
      <c r="AK140" s="21">
        <f t="shared" si="54"/>
        <v>51.45999999999998</v>
      </c>
      <c r="AL140" s="36"/>
    </row>
    <row r="141" spans="1:38" customFormat="1" x14ac:dyDescent="0.2">
      <c r="A141" s="37"/>
      <c r="B141" s="13">
        <f t="shared" si="56"/>
        <v>136</v>
      </c>
      <c r="C141" s="2" t="s">
        <v>462</v>
      </c>
      <c r="D141" s="28">
        <v>44855</v>
      </c>
      <c r="E141" s="2" t="s">
        <v>8</v>
      </c>
      <c r="F141" s="23" t="s">
        <v>27</v>
      </c>
      <c r="G141" s="23" t="s">
        <v>53</v>
      </c>
      <c r="H141" s="23">
        <v>1300</v>
      </c>
      <c r="I141" s="23" t="s">
        <v>79</v>
      </c>
      <c r="J141" s="23" t="s">
        <v>74</v>
      </c>
      <c r="K141" s="63" t="s">
        <v>319</v>
      </c>
      <c r="L141" s="12" t="s">
        <v>1</v>
      </c>
      <c r="M141" s="4">
        <v>5.0999999999999996</v>
      </c>
      <c r="N141" s="10">
        <v>2.4381818181818184</v>
      </c>
      <c r="O141" s="11">
        <v>1.92</v>
      </c>
      <c r="P141" s="10">
        <v>2.6133333333333337</v>
      </c>
      <c r="Q141" s="19">
        <f t="shared" si="55"/>
        <v>0</v>
      </c>
      <c r="R141" s="21">
        <f t="shared" si="57"/>
        <v>245.09999999999988</v>
      </c>
      <c r="S141" s="4">
        <f t="shared" si="58"/>
        <v>5.0999999999999996</v>
      </c>
      <c r="T141" s="10">
        <f t="shared" si="39"/>
        <v>1</v>
      </c>
      <c r="U141" s="11">
        <f t="shared" si="59"/>
        <v>1.92</v>
      </c>
      <c r="V141" s="10">
        <f t="shared" si="40"/>
        <v>1</v>
      </c>
      <c r="W141" s="19">
        <f t="shared" si="5"/>
        <v>-0.08</v>
      </c>
      <c r="X141" s="21">
        <f t="shared" si="60"/>
        <v>60.720000000000013</v>
      </c>
      <c r="Y141" s="4">
        <f t="shared" si="50"/>
        <v>5.0999999999999996</v>
      </c>
      <c r="Z141" s="10">
        <v>0.78450980392156855</v>
      </c>
      <c r="AA141" s="11">
        <f t="shared" si="51"/>
        <v>1.92</v>
      </c>
      <c r="AB141" s="10">
        <v>0</v>
      </c>
      <c r="AC141" s="19">
        <f t="shared" si="7"/>
        <v>0</v>
      </c>
      <c r="AD141" s="19">
        <f t="shared" si="8"/>
        <v>-0.78</v>
      </c>
      <c r="AE141" s="21">
        <f t="shared" si="53"/>
        <v>50.460000000000015</v>
      </c>
      <c r="AF141" s="4">
        <f t="shared" si="46"/>
        <v>5.0999999999999996</v>
      </c>
      <c r="AG141" s="10">
        <f t="shared" si="47"/>
        <v>1</v>
      </c>
      <c r="AH141" s="11">
        <f t="shared" si="48"/>
        <v>1.92</v>
      </c>
      <c r="AI141" s="10">
        <v>0</v>
      </c>
      <c r="AJ141" s="19">
        <f t="shared" si="49"/>
        <v>-1</v>
      </c>
      <c r="AK141" s="21">
        <f t="shared" si="54"/>
        <v>50.45999999999998</v>
      </c>
      <c r="AL141" s="36"/>
    </row>
    <row r="142" spans="1:38" customFormat="1" x14ac:dyDescent="0.2">
      <c r="A142" s="37"/>
      <c r="B142" s="13">
        <f t="shared" si="56"/>
        <v>137</v>
      </c>
      <c r="C142" s="2" t="s">
        <v>463</v>
      </c>
      <c r="D142" s="28">
        <v>44855</v>
      </c>
      <c r="E142" s="2" t="s">
        <v>8</v>
      </c>
      <c r="F142" s="23" t="s">
        <v>33</v>
      </c>
      <c r="G142" s="23" t="s">
        <v>53</v>
      </c>
      <c r="H142" s="23">
        <v>1000</v>
      </c>
      <c r="I142" s="23" t="s">
        <v>79</v>
      </c>
      <c r="J142" s="23" t="s">
        <v>74</v>
      </c>
      <c r="K142" s="63" t="s">
        <v>318</v>
      </c>
      <c r="L142" s="12" t="s">
        <v>60</v>
      </c>
      <c r="M142" s="4">
        <v>8.1999999999999993</v>
      </c>
      <c r="N142" s="10">
        <v>1.3858620689655172</v>
      </c>
      <c r="O142" s="11">
        <v>2.64</v>
      </c>
      <c r="P142" s="10">
        <v>0.84833333333333316</v>
      </c>
      <c r="Q142" s="19">
        <f t="shared" si="55"/>
        <v>-2.2000000000000002</v>
      </c>
      <c r="R142" s="21">
        <f t="shared" si="57"/>
        <v>242.89999999999989</v>
      </c>
      <c r="S142" s="4">
        <f t="shared" si="58"/>
        <v>8.1999999999999993</v>
      </c>
      <c r="T142" s="10">
        <f t="shared" si="39"/>
        <v>1</v>
      </c>
      <c r="U142" s="11">
        <f t="shared" si="59"/>
        <v>2.64</v>
      </c>
      <c r="V142" s="10">
        <f t="shared" si="40"/>
        <v>1</v>
      </c>
      <c r="W142" s="19">
        <f t="shared" si="5"/>
        <v>-2</v>
      </c>
      <c r="X142" s="21">
        <f t="shared" si="60"/>
        <v>58.720000000000013</v>
      </c>
      <c r="Y142" s="4">
        <f t="shared" si="50"/>
        <v>8.1999999999999993</v>
      </c>
      <c r="Z142" s="10">
        <v>0.48804878048780487</v>
      </c>
      <c r="AA142" s="11">
        <f t="shared" si="51"/>
        <v>2.64</v>
      </c>
      <c r="AB142" s="10">
        <v>0</v>
      </c>
      <c r="AC142" s="19">
        <f t="shared" si="7"/>
        <v>0</v>
      </c>
      <c r="AD142" s="19">
        <f t="shared" si="8"/>
        <v>-0.49</v>
      </c>
      <c r="AE142" s="21">
        <f t="shared" si="53"/>
        <v>49.970000000000013</v>
      </c>
      <c r="AF142" s="4">
        <f t="shared" si="46"/>
        <v>8.1999999999999993</v>
      </c>
      <c r="AG142" s="10">
        <f t="shared" si="47"/>
        <v>0.5</v>
      </c>
      <c r="AH142" s="11">
        <f t="shared" si="48"/>
        <v>2.64</v>
      </c>
      <c r="AI142" s="10">
        <v>0</v>
      </c>
      <c r="AJ142" s="19">
        <f t="shared" si="49"/>
        <v>-0.5</v>
      </c>
      <c r="AK142" s="21">
        <f t="shared" si="54"/>
        <v>49.95999999999998</v>
      </c>
      <c r="AL142" s="36"/>
    </row>
    <row r="143" spans="1:38" customFormat="1" x14ac:dyDescent="0.2">
      <c r="A143" s="37"/>
      <c r="B143" s="13">
        <f t="shared" si="56"/>
        <v>138</v>
      </c>
      <c r="C143" s="2" t="s">
        <v>461</v>
      </c>
      <c r="D143" s="28">
        <v>44855</v>
      </c>
      <c r="E143" s="2" t="s">
        <v>8</v>
      </c>
      <c r="F143" s="23" t="s">
        <v>33</v>
      </c>
      <c r="G143" s="23" t="s">
        <v>53</v>
      </c>
      <c r="H143" s="23">
        <v>1000</v>
      </c>
      <c r="I143" s="23" t="s">
        <v>79</v>
      </c>
      <c r="J143" s="23" t="s">
        <v>74</v>
      </c>
      <c r="K143" s="63" t="s">
        <v>319</v>
      </c>
      <c r="L143" s="12" t="s">
        <v>52</v>
      </c>
      <c r="M143" s="4">
        <v>9.8800000000000008</v>
      </c>
      <c r="N143" s="10">
        <v>1.1217293233082706</v>
      </c>
      <c r="O143" s="11">
        <v>2.68</v>
      </c>
      <c r="P143" s="10">
        <v>0.6514285714285708</v>
      </c>
      <c r="Q143" s="19">
        <f t="shared" si="55"/>
        <v>-1.8</v>
      </c>
      <c r="R143" s="21">
        <f t="shared" si="57"/>
        <v>241.09999999999988</v>
      </c>
      <c r="S143" s="4">
        <f t="shared" si="58"/>
        <v>9.8800000000000008</v>
      </c>
      <c r="T143" s="10">
        <f t="shared" si="39"/>
        <v>1</v>
      </c>
      <c r="U143" s="11">
        <f t="shared" si="59"/>
        <v>2.68</v>
      </c>
      <c r="V143" s="10">
        <f t="shared" si="40"/>
        <v>1</v>
      </c>
      <c r="W143" s="19">
        <f t="shared" si="5"/>
        <v>-2</v>
      </c>
      <c r="X143" s="21">
        <f t="shared" si="60"/>
        <v>56.720000000000013</v>
      </c>
      <c r="Y143" s="4">
        <f t="shared" si="50"/>
        <v>9.8800000000000008</v>
      </c>
      <c r="Z143" s="10">
        <v>0.40442693026983706</v>
      </c>
      <c r="AA143" s="11">
        <f t="shared" si="51"/>
        <v>2.68</v>
      </c>
      <c r="AB143" s="10">
        <v>0</v>
      </c>
      <c r="AC143" s="19">
        <f t="shared" si="7"/>
        <v>0</v>
      </c>
      <c r="AD143" s="19">
        <f t="shared" si="8"/>
        <v>-0.4</v>
      </c>
      <c r="AE143" s="21">
        <f t="shared" si="53"/>
        <v>49.570000000000014</v>
      </c>
      <c r="AF143" s="4">
        <f t="shared" si="46"/>
        <v>9.8800000000000008</v>
      </c>
      <c r="AG143" s="10">
        <f t="shared" si="47"/>
        <v>1</v>
      </c>
      <c r="AH143" s="11">
        <f t="shared" si="48"/>
        <v>2.68</v>
      </c>
      <c r="AI143" s="10">
        <v>0</v>
      </c>
      <c r="AJ143" s="19">
        <f t="shared" si="49"/>
        <v>-1</v>
      </c>
      <c r="AK143" s="21">
        <f t="shared" si="54"/>
        <v>48.95999999999998</v>
      </c>
      <c r="AL143" s="36"/>
    </row>
    <row r="144" spans="1:38" customFormat="1" x14ac:dyDescent="0.2">
      <c r="A144" s="37"/>
      <c r="B144" s="13">
        <f t="shared" si="56"/>
        <v>139</v>
      </c>
      <c r="C144" s="2" t="s">
        <v>271</v>
      </c>
      <c r="D144" s="28">
        <v>44855</v>
      </c>
      <c r="E144" s="2" t="s">
        <v>8</v>
      </c>
      <c r="F144" s="23" t="s">
        <v>33</v>
      </c>
      <c r="G144" s="23" t="s">
        <v>53</v>
      </c>
      <c r="H144" s="23">
        <v>1000</v>
      </c>
      <c r="I144" s="23" t="s">
        <v>79</v>
      </c>
      <c r="J144" s="23" t="s">
        <v>74</v>
      </c>
      <c r="K144" s="63" t="s">
        <v>319</v>
      </c>
      <c r="L144" s="12" t="s">
        <v>2</v>
      </c>
      <c r="M144" s="4">
        <v>2.54</v>
      </c>
      <c r="N144" s="10">
        <v>6.4971428571428573</v>
      </c>
      <c r="O144" s="11">
        <v>1.35</v>
      </c>
      <c r="P144" s="10">
        <v>0</v>
      </c>
      <c r="Q144" s="19">
        <f t="shared" si="55"/>
        <v>10</v>
      </c>
      <c r="R144" s="21">
        <f t="shared" si="57"/>
        <v>251.09999999999988</v>
      </c>
      <c r="S144" s="4">
        <f t="shared" si="58"/>
        <v>2.54</v>
      </c>
      <c r="T144" s="10">
        <f t="shared" si="39"/>
        <v>1</v>
      </c>
      <c r="U144" s="11">
        <f t="shared" si="59"/>
        <v>1.35</v>
      </c>
      <c r="V144" s="10">
        <f t="shared" si="40"/>
        <v>1</v>
      </c>
      <c r="W144" s="19">
        <f t="shared" si="5"/>
        <v>1.89</v>
      </c>
      <c r="X144" s="21">
        <f t="shared" si="60"/>
        <v>58.610000000000014</v>
      </c>
      <c r="Y144" s="4">
        <f t="shared" si="50"/>
        <v>2.54</v>
      </c>
      <c r="Z144" s="10">
        <v>1.5748366013071897</v>
      </c>
      <c r="AA144" s="11">
        <f t="shared" si="51"/>
        <v>1.35</v>
      </c>
      <c r="AB144" s="10">
        <v>0</v>
      </c>
      <c r="AC144" s="19">
        <f t="shared" si="7"/>
        <v>4</v>
      </c>
      <c r="AD144" s="19">
        <f t="shared" si="8"/>
        <v>2.4300000000000002</v>
      </c>
      <c r="AE144" s="21">
        <f t="shared" si="53"/>
        <v>52.000000000000014</v>
      </c>
      <c r="AF144" s="4">
        <f t="shared" si="46"/>
        <v>2.54</v>
      </c>
      <c r="AG144" s="10">
        <f t="shared" si="47"/>
        <v>1</v>
      </c>
      <c r="AH144" s="11">
        <f t="shared" si="48"/>
        <v>1.35</v>
      </c>
      <c r="AI144" s="10">
        <v>0</v>
      </c>
      <c r="AJ144" s="19">
        <f t="shared" si="49"/>
        <v>1.54</v>
      </c>
      <c r="AK144" s="21">
        <f t="shared" si="54"/>
        <v>50.499999999999979</v>
      </c>
      <c r="AL144" s="36"/>
    </row>
    <row r="145" spans="1:38" customFormat="1" x14ac:dyDescent="0.2">
      <c r="A145" s="37"/>
      <c r="B145" s="13">
        <f t="shared" si="56"/>
        <v>140</v>
      </c>
      <c r="C145" s="2" t="s">
        <v>409</v>
      </c>
      <c r="D145" s="28">
        <v>44856</v>
      </c>
      <c r="E145" s="2" t="s">
        <v>7</v>
      </c>
      <c r="F145" s="23" t="s">
        <v>18</v>
      </c>
      <c r="G145" s="23" t="s">
        <v>53</v>
      </c>
      <c r="H145" s="23">
        <v>1014</v>
      </c>
      <c r="I145" s="23" t="s">
        <v>78</v>
      </c>
      <c r="J145" s="23" t="s">
        <v>74</v>
      </c>
      <c r="K145" s="63" t="s">
        <v>320</v>
      </c>
      <c r="L145" s="12" t="s">
        <v>2</v>
      </c>
      <c r="M145" s="4">
        <v>1.37</v>
      </c>
      <c r="N145" s="10">
        <v>27.155744680851065</v>
      </c>
      <c r="O145" s="11">
        <v>1.05</v>
      </c>
      <c r="P145" s="10">
        <v>0</v>
      </c>
      <c r="Q145" s="19">
        <f t="shared" si="55"/>
        <v>10</v>
      </c>
      <c r="R145" s="21">
        <f t="shared" si="57"/>
        <v>261.09999999999991</v>
      </c>
      <c r="S145" s="4">
        <f t="shared" si="58"/>
        <v>1.37</v>
      </c>
      <c r="T145" s="10">
        <f t="shared" si="39"/>
        <v>1</v>
      </c>
      <c r="U145" s="11">
        <f t="shared" si="59"/>
        <v>1.05</v>
      </c>
      <c r="V145" s="10">
        <f t="shared" si="40"/>
        <v>1</v>
      </c>
      <c r="W145" s="19">
        <f t="shared" si="5"/>
        <v>0.42</v>
      </c>
      <c r="X145" s="21">
        <f t="shared" si="60"/>
        <v>59.030000000000015</v>
      </c>
      <c r="Y145" s="4">
        <f t="shared" si="50"/>
        <v>1.37</v>
      </c>
      <c r="Z145" s="10">
        <v>2.9209469696969701</v>
      </c>
      <c r="AA145" s="11">
        <f t="shared" si="51"/>
        <v>1.05</v>
      </c>
      <c r="AB145" s="10">
        <v>0</v>
      </c>
      <c r="AC145" s="19">
        <f t="shared" si="7"/>
        <v>4</v>
      </c>
      <c r="AD145" s="19">
        <f t="shared" si="8"/>
        <v>1.08</v>
      </c>
      <c r="AE145" s="21">
        <f t="shared" si="53"/>
        <v>53.080000000000013</v>
      </c>
      <c r="AF145" s="4">
        <f t="shared" si="46"/>
        <v>1.37</v>
      </c>
      <c r="AG145" s="10">
        <f t="shared" si="47"/>
        <v>2</v>
      </c>
      <c r="AH145" s="11">
        <f t="shared" si="48"/>
        <v>1.05</v>
      </c>
      <c r="AI145" s="10">
        <v>0</v>
      </c>
      <c r="AJ145" s="19">
        <f t="shared" si="49"/>
        <v>0.74</v>
      </c>
      <c r="AK145" s="21">
        <f t="shared" si="54"/>
        <v>51.239999999999981</v>
      </c>
      <c r="AL145" s="36"/>
    </row>
    <row r="146" spans="1:38" customFormat="1" x14ac:dyDescent="0.2">
      <c r="A146" s="37"/>
      <c r="B146" s="13">
        <f t="shared" si="56"/>
        <v>141</v>
      </c>
      <c r="C146" s="2" t="s">
        <v>466</v>
      </c>
      <c r="D146" s="28">
        <v>44856</v>
      </c>
      <c r="E146" s="2" t="s">
        <v>465</v>
      </c>
      <c r="F146" s="23" t="s">
        <v>3</v>
      </c>
      <c r="G146" s="23" t="s">
        <v>53</v>
      </c>
      <c r="H146" s="23">
        <v>1100</v>
      </c>
      <c r="I146" s="23" t="s">
        <v>78</v>
      </c>
      <c r="J146" s="23" t="s">
        <v>74</v>
      </c>
      <c r="K146" s="63" t="s">
        <v>319</v>
      </c>
      <c r="L146" s="12" t="s">
        <v>2</v>
      </c>
      <c r="M146" s="4">
        <v>1.69</v>
      </c>
      <c r="N146" s="10">
        <v>14.552727272727271</v>
      </c>
      <c r="O146" s="11">
        <v>1.22</v>
      </c>
      <c r="P146" s="10">
        <v>0</v>
      </c>
      <c r="Q146" s="19">
        <f t="shared" si="55"/>
        <v>10</v>
      </c>
      <c r="R146" s="21">
        <f t="shared" si="57"/>
        <v>271.09999999999991</v>
      </c>
      <c r="S146" s="4">
        <f t="shared" si="58"/>
        <v>1.69</v>
      </c>
      <c r="T146" s="10">
        <f t="shared" si="39"/>
        <v>1</v>
      </c>
      <c r="U146" s="11">
        <f t="shared" si="59"/>
        <v>1.22</v>
      </c>
      <c r="V146" s="10">
        <f t="shared" si="40"/>
        <v>1</v>
      </c>
      <c r="W146" s="19">
        <f t="shared" si="5"/>
        <v>0.91</v>
      </c>
      <c r="X146" s="21">
        <f t="shared" si="60"/>
        <v>59.940000000000012</v>
      </c>
      <c r="Y146" s="4">
        <f t="shared" si="50"/>
        <v>1.69</v>
      </c>
      <c r="Z146" s="10">
        <v>2.3692592592592594</v>
      </c>
      <c r="AA146" s="11">
        <f t="shared" si="51"/>
        <v>1.22</v>
      </c>
      <c r="AB146" s="10">
        <v>0</v>
      </c>
      <c r="AC146" s="19">
        <f t="shared" si="7"/>
        <v>4</v>
      </c>
      <c r="AD146" s="19">
        <f t="shared" si="8"/>
        <v>1.63</v>
      </c>
      <c r="AE146" s="21">
        <f t="shared" si="53"/>
        <v>54.710000000000015</v>
      </c>
      <c r="AF146" s="4">
        <f t="shared" si="46"/>
        <v>1.69</v>
      </c>
      <c r="AG146" s="10">
        <f t="shared" si="47"/>
        <v>1</v>
      </c>
      <c r="AH146" s="11">
        <f t="shared" si="48"/>
        <v>1.22</v>
      </c>
      <c r="AI146" s="10">
        <v>0</v>
      </c>
      <c r="AJ146" s="19">
        <f t="shared" si="49"/>
        <v>0.69</v>
      </c>
      <c r="AK146" s="21">
        <f t="shared" si="54"/>
        <v>51.929999999999978</v>
      </c>
      <c r="AL146" s="36"/>
    </row>
    <row r="147" spans="1:38" customFormat="1" x14ac:dyDescent="0.2">
      <c r="A147" s="37"/>
      <c r="B147" s="13">
        <f t="shared" si="56"/>
        <v>142</v>
      </c>
      <c r="C147" s="2" t="s">
        <v>469</v>
      </c>
      <c r="D147" s="28">
        <v>44856</v>
      </c>
      <c r="E147" s="2" t="s">
        <v>20</v>
      </c>
      <c r="F147" s="23" t="s">
        <v>464</v>
      </c>
      <c r="G147" s="23" t="s">
        <v>170</v>
      </c>
      <c r="H147" s="23">
        <v>1200</v>
      </c>
      <c r="I147" s="23" t="s">
        <v>78</v>
      </c>
      <c r="J147" s="23" t="s">
        <v>74</v>
      </c>
      <c r="K147" s="63" t="s">
        <v>318</v>
      </c>
      <c r="L147" s="12" t="s">
        <v>46</v>
      </c>
      <c r="M147" s="4">
        <v>17</v>
      </c>
      <c r="N147" s="10">
        <v>0.62250000000000005</v>
      </c>
      <c r="O147" s="11">
        <v>4.5199999999999996</v>
      </c>
      <c r="P147" s="10">
        <v>0.18285714285714288</v>
      </c>
      <c r="Q147" s="19">
        <f t="shared" si="55"/>
        <v>-0.8</v>
      </c>
      <c r="R147" s="21">
        <f t="shared" si="57"/>
        <v>270.2999999999999</v>
      </c>
      <c r="S147" s="4">
        <f t="shared" si="58"/>
        <v>17</v>
      </c>
      <c r="T147" s="10">
        <f t="shared" si="39"/>
        <v>1</v>
      </c>
      <c r="U147" s="11">
        <f t="shared" si="59"/>
        <v>4.5199999999999996</v>
      </c>
      <c r="V147" s="10">
        <f t="shared" si="40"/>
        <v>1</v>
      </c>
      <c r="W147" s="19">
        <f t="shared" si="5"/>
        <v>-2</v>
      </c>
      <c r="X147" s="21">
        <f t="shared" si="60"/>
        <v>57.940000000000012</v>
      </c>
      <c r="Y147" s="4">
        <f t="shared" si="50"/>
        <v>17</v>
      </c>
      <c r="Z147" s="10">
        <v>0.23529411764705882</v>
      </c>
      <c r="AA147" s="11">
        <f t="shared" si="51"/>
        <v>4.5199999999999996</v>
      </c>
      <c r="AB147" s="10">
        <v>0</v>
      </c>
      <c r="AC147" s="19">
        <f t="shared" si="7"/>
        <v>0</v>
      </c>
      <c r="AD147" s="19">
        <f t="shared" si="8"/>
        <v>-0.24</v>
      </c>
      <c r="AE147" s="21">
        <f t="shared" si="53"/>
        <v>54.470000000000013</v>
      </c>
      <c r="AF147" s="4">
        <f t="shared" si="46"/>
        <v>17</v>
      </c>
      <c r="AG147" s="10">
        <f t="shared" si="47"/>
        <v>0.5</v>
      </c>
      <c r="AH147" s="11">
        <f t="shared" si="48"/>
        <v>4.5199999999999996</v>
      </c>
      <c r="AI147" s="10">
        <v>0</v>
      </c>
      <c r="AJ147" s="19">
        <f t="shared" si="49"/>
        <v>-0.5</v>
      </c>
      <c r="AK147" s="21">
        <f t="shared" si="54"/>
        <v>51.429999999999978</v>
      </c>
      <c r="AL147" s="36"/>
    </row>
    <row r="148" spans="1:38" customFormat="1" x14ac:dyDescent="0.2">
      <c r="A148" s="37"/>
      <c r="B148" s="13">
        <f t="shared" si="56"/>
        <v>143</v>
      </c>
      <c r="C148" s="2" t="s">
        <v>411</v>
      </c>
      <c r="D148" s="28">
        <v>44857</v>
      </c>
      <c r="E148" s="2" t="s">
        <v>19</v>
      </c>
      <c r="F148" s="23" t="s">
        <v>18</v>
      </c>
      <c r="G148" s="23" t="s">
        <v>53</v>
      </c>
      <c r="H148" s="23">
        <v>1400</v>
      </c>
      <c r="I148" s="23" t="s">
        <v>79</v>
      </c>
      <c r="J148" s="23" t="s">
        <v>74</v>
      </c>
      <c r="K148" s="63" t="s">
        <v>318</v>
      </c>
      <c r="L148" s="12" t="s">
        <v>1</v>
      </c>
      <c r="M148" s="4">
        <v>13.5</v>
      </c>
      <c r="N148" s="10">
        <v>0.79799999999999993</v>
      </c>
      <c r="O148" s="11">
        <v>3.84</v>
      </c>
      <c r="P148" s="10">
        <v>0.26499999999999979</v>
      </c>
      <c r="Q148" s="19">
        <f t="shared" si="55"/>
        <v>0</v>
      </c>
      <c r="R148" s="21">
        <f t="shared" si="57"/>
        <v>270.2999999999999</v>
      </c>
      <c r="S148" s="4">
        <f t="shared" si="58"/>
        <v>13.5</v>
      </c>
      <c r="T148" s="10">
        <f t="shared" si="39"/>
        <v>1</v>
      </c>
      <c r="U148" s="11">
        <f t="shared" si="59"/>
        <v>3.84</v>
      </c>
      <c r="V148" s="10">
        <f t="shared" si="40"/>
        <v>1</v>
      </c>
      <c r="W148" s="19">
        <f t="shared" si="5"/>
        <v>1.84</v>
      </c>
      <c r="X148" s="21">
        <f t="shared" si="60"/>
        <v>59.780000000000015</v>
      </c>
      <c r="Y148" s="4">
        <f t="shared" si="50"/>
        <v>13.5</v>
      </c>
      <c r="Z148" s="10">
        <v>0.29592592592592593</v>
      </c>
      <c r="AA148" s="11">
        <f t="shared" si="51"/>
        <v>3.84</v>
      </c>
      <c r="AB148" s="10">
        <v>0</v>
      </c>
      <c r="AC148" s="19">
        <f t="shared" si="7"/>
        <v>0</v>
      </c>
      <c r="AD148" s="19">
        <f t="shared" si="8"/>
        <v>-0.3</v>
      </c>
      <c r="AE148" s="21">
        <f t="shared" si="53"/>
        <v>54.170000000000016</v>
      </c>
      <c r="AF148" s="4">
        <f t="shared" si="46"/>
        <v>13.5</v>
      </c>
      <c r="AG148" s="10">
        <f t="shared" si="47"/>
        <v>0.5</v>
      </c>
      <c r="AH148" s="11">
        <f t="shared" si="48"/>
        <v>3.84</v>
      </c>
      <c r="AI148" s="10">
        <v>0</v>
      </c>
      <c r="AJ148" s="19">
        <f t="shared" si="49"/>
        <v>-0.5</v>
      </c>
      <c r="AK148" s="21">
        <f t="shared" si="54"/>
        <v>50.929999999999978</v>
      </c>
      <c r="AL148" s="36"/>
    </row>
    <row r="149" spans="1:38" customFormat="1" x14ac:dyDescent="0.2">
      <c r="A149" s="37"/>
      <c r="B149" s="13">
        <f t="shared" si="56"/>
        <v>144</v>
      </c>
      <c r="C149" s="2" t="s">
        <v>471</v>
      </c>
      <c r="D149" s="28">
        <v>44857</v>
      </c>
      <c r="E149" s="2" t="s">
        <v>19</v>
      </c>
      <c r="F149" s="23" t="s">
        <v>3</v>
      </c>
      <c r="G149" s="23" t="s">
        <v>53</v>
      </c>
      <c r="H149" s="23">
        <v>1100</v>
      </c>
      <c r="I149" s="23" t="s">
        <v>79</v>
      </c>
      <c r="J149" s="23" t="s">
        <v>74</v>
      </c>
      <c r="K149" s="63" t="s">
        <v>326</v>
      </c>
      <c r="L149" s="12" t="s">
        <v>2</v>
      </c>
      <c r="M149" s="4">
        <v>7</v>
      </c>
      <c r="N149" s="10">
        <v>1.6600000000000001</v>
      </c>
      <c r="O149" s="11">
        <v>2.4</v>
      </c>
      <c r="P149" s="10">
        <v>1.2</v>
      </c>
      <c r="Q149" s="19">
        <f t="shared" si="55"/>
        <v>11.6</v>
      </c>
      <c r="R149" s="21">
        <f t="shared" si="57"/>
        <v>281.89999999999992</v>
      </c>
      <c r="S149" s="4">
        <f t="shared" si="58"/>
        <v>7</v>
      </c>
      <c r="T149" s="10">
        <f t="shared" si="39"/>
        <v>1</v>
      </c>
      <c r="U149" s="11">
        <f t="shared" si="59"/>
        <v>2.4</v>
      </c>
      <c r="V149" s="10">
        <f t="shared" si="40"/>
        <v>1</v>
      </c>
      <c r="W149" s="19">
        <f t="shared" si="5"/>
        <v>7.4</v>
      </c>
      <c r="X149" s="21">
        <f t="shared" si="60"/>
        <v>67.180000000000021</v>
      </c>
      <c r="Y149" s="4">
        <f t="shared" si="50"/>
        <v>7</v>
      </c>
      <c r="Z149" s="10">
        <v>0.5714285714285714</v>
      </c>
      <c r="AA149" s="11">
        <f t="shared" si="51"/>
        <v>2.4</v>
      </c>
      <c r="AB149" s="10">
        <v>0</v>
      </c>
      <c r="AC149" s="19">
        <f t="shared" si="7"/>
        <v>4</v>
      </c>
      <c r="AD149" s="19">
        <f t="shared" si="8"/>
        <v>3.43</v>
      </c>
      <c r="AE149" s="21">
        <f t="shared" si="53"/>
        <v>57.600000000000016</v>
      </c>
      <c r="AF149" s="4">
        <f t="shared" si="46"/>
        <v>7</v>
      </c>
      <c r="AG149" s="10">
        <f t="shared" si="47"/>
        <v>0.25</v>
      </c>
      <c r="AH149" s="11">
        <f t="shared" si="48"/>
        <v>2.4</v>
      </c>
      <c r="AI149" s="10">
        <v>0</v>
      </c>
      <c r="AJ149" s="19">
        <f t="shared" si="49"/>
        <v>1.5</v>
      </c>
      <c r="AK149" s="21">
        <f t="shared" si="54"/>
        <v>52.429999999999978</v>
      </c>
      <c r="AL149" s="36"/>
    </row>
    <row r="150" spans="1:38" customFormat="1" x14ac:dyDescent="0.2">
      <c r="A150" s="37"/>
      <c r="B150" s="13">
        <f t="shared" si="56"/>
        <v>145</v>
      </c>
      <c r="C150" s="2" t="s">
        <v>476</v>
      </c>
      <c r="D150" s="28">
        <v>44859</v>
      </c>
      <c r="E150" s="2" t="s">
        <v>114</v>
      </c>
      <c r="F150" s="23" t="s">
        <v>18</v>
      </c>
      <c r="G150" s="23" t="s">
        <v>53</v>
      </c>
      <c r="H150" s="23">
        <v>1200</v>
      </c>
      <c r="I150" s="23" t="s">
        <v>80</v>
      </c>
      <c r="J150" s="23" t="s">
        <v>74</v>
      </c>
      <c r="K150" s="63" t="s">
        <v>318</v>
      </c>
      <c r="L150" s="12" t="s">
        <v>52</v>
      </c>
      <c r="M150" s="4">
        <v>6.68</v>
      </c>
      <c r="N150" s="10">
        <v>1.7534782608695654</v>
      </c>
      <c r="O150" s="11">
        <v>1.72</v>
      </c>
      <c r="P150" s="10">
        <v>0</v>
      </c>
      <c r="Q150" s="19">
        <f t="shared" si="55"/>
        <v>-1.8</v>
      </c>
      <c r="R150" s="21">
        <f t="shared" si="57"/>
        <v>280.09999999999991</v>
      </c>
      <c r="S150" s="4">
        <f t="shared" si="58"/>
        <v>6.68</v>
      </c>
      <c r="T150" s="10">
        <f t="shared" si="39"/>
        <v>1</v>
      </c>
      <c r="U150" s="11">
        <f t="shared" si="59"/>
        <v>1.72</v>
      </c>
      <c r="V150" s="10">
        <f t="shared" si="40"/>
        <v>1</v>
      </c>
      <c r="W150" s="19">
        <f t="shared" si="5"/>
        <v>-2</v>
      </c>
      <c r="X150" s="21">
        <f t="shared" si="60"/>
        <v>65.180000000000021</v>
      </c>
      <c r="Y150" s="4">
        <f t="shared" si="50"/>
        <v>6.68</v>
      </c>
      <c r="Z150" s="10">
        <v>0.59805970149253729</v>
      </c>
      <c r="AA150" s="11">
        <f t="shared" si="51"/>
        <v>1.72</v>
      </c>
      <c r="AB150" s="10">
        <v>0</v>
      </c>
      <c r="AC150" s="19">
        <f t="shared" si="7"/>
        <v>0</v>
      </c>
      <c r="AD150" s="19">
        <f t="shared" si="8"/>
        <v>-0.6</v>
      </c>
      <c r="AE150" s="21">
        <f t="shared" si="53"/>
        <v>57.000000000000014</v>
      </c>
      <c r="AF150" s="4">
        <f t="shared" si="46"/>
        <v>6.68</v>
      </c>
      <c r="AG150" s="10">
        <f t="shared" si="47"/>
        <v>0.5</v>
      </c>
      <c r="AH150" s="11">
        <f t="shared" si="48"/>
        <v>1.72</v>
      </c>
      <c r="AI150" s="10">
        <v>0</v>
      </c>
      <c r="AJ150" s="19">
        <f t="shared" si="49"/>
        <v>-0.5</v>
      </c>
      <c r="AK150" s="21">
        <f t="shared" si="54"/>
        <v>51.929999999999978</v>
      </c>
      <c r="AL150" s="36"/>
    </row>
    <row r="151" spans="1:38" customFormat="1" x14ac:dyDescent="0.2">
      <c r="A151" s="37"/>
      <c r="B151" s="13">
        <f t="shared" si="56"/>
        <v>146</v>
      </c>
      <c r="C151" s="2" t="s">
        <v>424</v>
      </c>
      <c r="D151" s="28">
        <v>44860</v>
      </c>
      <c r="E151" s="2" t="s">
        <v>122</v>
      </c>
      <c r="F151" s="23" t="s">
        <v>18</v>
      </c>
      <c r="G151" s="23" t="s">
        <v>53</v>
      </c>
      <c r="H151" s="23">
        <v>1300</v>
      </c>
      <c r="I151" s="23" t="s">
        <v>78</v>
      </c>
      <c r="J151" s="23" t="s">
        <v>87</v>
      </c>
      <c r="K151" s="63" t="s">
        <v>320</v>
      </c>
      <c r="L151" s="12" t="s">
        <v>2</v>
      </c>
      <c r="M151" s="4">
        <v>2.6</v>
      </c>
      <c r="N151" s="10">
        <v>6.2246153846153849</v>
      </c>
      <c r="O151" s="11">
        <v>1.57</v>
      </c>
      <c r="P151" s="10">
        <v>0</v>
      </c>
      <c r="Q151" s="19">
        <f t="shared" si="55"/>
        <v>10</v>
      </c>
      <c r="R151" s="21">
        <f t="shared" si="57"/>
        <v>290.09999999999991</v>
      </c>
      <c r="S151" s="4">
        <f t="shared" si="58"/>
        <v>2.6</v>
      </c>
      <c r="T151" s="10">
        <f t="shared" ref="T151" si="61">IF(S151&gt;0,T$4,0)</f>
        <v>1</v>
      </c>
      <c r="U151" s="11">
        <f t="shared" si="59"/>
        <v>1.57</v>
      </c>
      <c r="V151" s="10">
        <f t="shared" ref="V151" si="62">IF(U151&gt;0,V$4,0)</f>
        <v>1</v>
      </c>
      <c r="W151" s="19">
        <f t="shared" si="5"/>
        <v>2.17</v>
      </c>
      <c r="X151" s="21">
        <f t="shared" si="60"/>
        <v>67.350000000000023</v>
      </c>
      <c r="Y151" s="4">
        <f t="shared" si="50"/>
        <v>2.6</v>
      </c>
      <c r="Z151" s="10">
        <v>1.5369230769230768</v>
      </c>
      <c r="AA151" s="11">
        <f t="shared" si="51"/>
        <v>1.57</v>
      </c>
      <c r="AB151" s="10">
        <v>0</v>
      </c>
      <c r="AC151" s="19">
        <f t="shared" si="7"/>
        <v>4</v>
      </c>
      <c r="AD151" s="19">
        <f t="shared" si="8"/>
        <v>2.46</v>
      </c>
      <c r="AE151" s="21">
        <f t="shared" si="53"/>
        <v>59.460000000000015</v>
      </c>
      <c r="AF151" s="4">
        <f t="shared" si="46"/>
        <v>2.6</v>
      </c>
      <c r="AG151" s="10">
        <f t="shared" si="47"/>
        <v>2</v>
      </c>
      <c r="AH151" s="11">
        <f t="shared" si="48"/>
        <v>1.57</v>
      </c>
      <c r="AI151" s="10">
        <v>0</v>
      </c>
      <c r="AJ151" s="19">
        <f t="shared" si="49"/>
        <v>3.2</v>
      </c>
      <c r="AK151" s="21">
        <f t="shared" si="54"/>
        <v>55.129999999999981</v>
      </c>
      <c r="AL151" s="36"/>
    </row>
    <row r="152" spans="1:38" customFormat="1" x14ac:dyDescent="0.2">
      <c r="A152" s="37"/>
      <c r="B152" s="13">
        <f t="shared" si="56"/>
        <v>147</v>
      </c>
      <c r="C152" s="2" t="s">
        <v>293</v>
      </c>
      <c r="D152" s="28">
        <v>44862</v>
      </c>
      <c r="E152" s="2" t="s">
        <v>36</v>
      </c>
      <c r="F152" s="23" t="s">
        <v>18</v>
      </c>
      <c r="G152" s="23" t="s">
        <v>53</v>
      </c>
      <c r="H152" s="23">
        <v>1100</v>
      </c>
      <c r="I152" s="23" t="s">
        <v>76</v>
      </c>
      <c r="J152" s="23" t="s">
        <v>74</v>
      </c>
      <c r="K152" s="63" t="s">
        <v>318</v>
      </c>
      <c r="L152" s="12" t="s">
        <v>2</v>
      </c>
      <c r="M152" s="4">
        <v>2.61</v>
      </c>
      <c r="N152" s="10">
        <v>6.2282352941176464</v>
      </c>
      <c r="O152" s="11">
        <v>1.3</v>
      </c>
      <c r="P152" s="10">
        <v>0</v>
      </c>
      <c r="Q152" s="19">
        <f t="shared" si="55"/>
        <v>10</v>
      </c>
      <c r="R152" s="21">
        <f t="shared" si="57"/>
        <v>300.09999999999991</v>
      </c>
      <c r="S152" s="4">
        <f t="shared" si="58"/>
        <v>2.61</v>
      </c>
      <c r="T152" s="10">
        <f t="shared" ref="T152:T178" si="63">IF(S152&gt;0,T$4,0)</f>
        <v>1</v>
      </c>
      <c r="U152" s="11">
        <f t="shared" si="59"/>
        <v>1.3</v>
      </c>
      <c r="V152" s="10">
        <f t="shared" ref="V152:V178" si="64">IF(U152&gt;0,V$4,0)</f>
        <v>1</v>
      </c>
      <c r="W152" s="19">
        <f t="shared" si="5"/>
        <v>1.91</v>
      </c>
      <c r="X152" s="21">
        <f t="shared" si="60"/>
        <v>69.260000000000019</v>
      </c>
      <c r="Y152" s="4">
        <f t="shared" si="50"/>
        <v>2.61</v>
      </c>
      <c r="Z152" s="10">
        <v>1.5329665071770335</v>
      </c>
      <c r="AA152" s="11">
        <f t="shared" si="51"/>
        <v>1.3</v>
      </c>
      <c r="AB152" s="10">
        <v>0</v>
      </c>
      <c r="AC152" s="19">
        <f t="shared" si="7"/>
        <v>4</v>
      </c>
      <c r="AD152" s="19">
        <f t="shared" si="8"/>
        <v>2.4700000000000002</v>
      </c>
      <c r="AE152" s="21">
        <f t="shared" si="53"/>
        <v>61.930000000000014</v>
      </c>
      <c r="AF152" s="4">
        <f t="shared" si="46"/>
        <v>2.61</v>
      </c>
      <c r="AG152" s="10">
        <f t="shared" si="47"/>
        <v>0.5</v>
      </c>
      <c r="AH152" s="11">
        <f t="shared" si="48"/>
        <v>1.3</v>
      </c>
      <c r="AI152" s="10">
        <v>0</v>
      </c>
      <c r="AJ152" s="19">
        <f t="shared" si="49"/>
        <v>0.81</v>
      </c>
      <c r="AK152" s="21">
        <f t="shared" si="54"/>
        <v>55.939999999999984</v>
      </c>
      <c r="AL152" s="36"/>
    </row>
    <row r="153" spans="1:38" customFormat="1" x14ac:dyDescent="0.2">
      <c r="A153" s="37"/>
      <c r="B153" s="13">
        <f t="shared" ref="B153:B155" si="65">B152+1</f>
        <v>148</v>
      </c>
      <c r="C153" s="2" t="s">
        <v>477</v>
      </c>
      <c r="D153" s="28">
        <v>44862</v>
      </c>
      <c r="E153" s="2" t="s">
        <v>36</v>
      </c>
      <c r="F153" s="23" t="s">
        <v>29</v>
      </c>
      <c r="G153" s="23" t="s">
        <v>53</v>
      </c>
      <c r="H153" s="23">
        <v>1100</v>
      </c>
      <c r="I153" s="23" t="s">
        <v>76</v>
      </c>
      <c r="J153" s="23" t="s">
        <v>74</v>
      </c>
      <c r="K153" s="63" t="s">
        <v>318</v>
      </c>
      <c r="L153" s="12" t="s">
        <v>71</v>
      </c>
      <c r="M153" s="4">
        <v>6.1</v>
      </c>
      <c r="N153" s="10">
        <v>1.9587804878048782</v>
      </c>
      <c r="O153" s="11">
        <v>2.25</v>
      </c>
      <c r="P153" s="10">
        <v>1.59</v>
      </c>
      <c r="Q153" s="19">
        <f t="shared" si="55"/>
        <v>-3.5</v>
      </c>
      <c r="R153" s="21">
        <f t="shared" si="57"/>
        <v>296.59999999999991</v>
      </c>
      <c r="S153" s="4">
        <f t="shared" si="58"/>
        <v>6.1</v>
      </c>
      <c r="T153" s="10">
        <f t="shared" si="63"/>
        <v>1</v>
      </c>
      <c r="U153" s="11">
        <f t="shared" si="59"/>
        <v>2.25</v>
      </c>
      <c r="V153" s="10">
        <f t="shared" si="64"/>
        <v>1</v>
      </c>
      <c r="W153" s="19">
        <f t="shared" si="5"/>
        <v>-2</v>
      </c>
      <c r="X153" s="21">
        <f t="shared" si="60"/>
        <v>67.260000000000019</v>
      </c>
      <c r="Y153" s="4">
        <f t="shared" si="50"/>
        <v>6.1</v>
      </c>
      <c r="Z153" s="10">
        <v>0.65590163934426249</v>
      </c>
      <c r="AA153" s="11">
        <f t="shared" si="51"/>
        <v>2.25</v>
      </c>
      <c r="AB153" s="10">
        <v>0</v>
      </c>
      <c r="AC153" s="19">
        <f t="shared" si="7"/>
        <v>0</v>
      </c>
      <c r="AD153" s="19">
        <f t="shared" si="8"/>
        <v>-0.66</v>
      </c>
      <c r="AE153" s="21">
        <f t="shared" si="53"/>
        <v>61.270000000000017</v>
      </c>
      <c r="AF153" s="4">
        <f t="shared" si="46"/>
        <v>6.1</v>
      </c>
      <c r="AG153" s="10">
        <f t="shared" si="47"/>
        <v>0.5</v>
      </c>
      <c r="AH153" s="11">
        <f t="shared" si="48"/>
        <v>2.25</v>
      </c>
      <c r="AI153" s="10">
        <v>0</v>
      </c>
      <c r="AJ153" s="19">
        <f t="shared" si="49"/>
        <v>-0.5</v>
      </c>
      <c r="AK153" s="21">
        <f t="shared" si="54"/>
        <v>55.439999999999984</v>
      </c>
      <c r="AL153" s="36"/>
    </row>
    <row r="154" spans="1:38" customFormat="1" x14ac:dyDescent="0.2">
      <c r="A154" s="37"/>
      <c r="B154" s="13">
        <f t="shared" si="65"/>
        <v>149</v>
      </c>
      <c r="C154" s="2" t="s">
        <v>459</v>
      </c>
      <c r="D154" s="28">
        <v>44864</v>
      </c>
      <c r="E154" s="2" t="s">
        <v>31</v>
      </c>
      <c r="F154" s="23" t="s">
        <v>3</v>
      </c>
      <c r="G154" s="23" t="s">
        <v>53</v>
      </c>
      <c r="H154" s="23">
        <v>1200</v>
      </c>
      <c r="I154" s="23" t="s">
        <v>80</v>
      </c>
      <c r="J154" s="23" t="s">
        <v>74</v>
      </c>
      <c r="K154" s="63" t="s">
        <v>320</v>
      </c>
      <c r="L154" s="12" t="s">
        <v>2</v>
      </c>
      <c r="M154" s="4">
        <v>1.6</v>
      </c>
      <c r="N154" s="10">
        <v>16.749473684210525</v>
      </c>
      <c r="O154" s="11">
        <v>1.1499999999999999</v>
      </c>
      <c r="P154" s="10">
        <v>0</v>
      </c>
      <c r="Q154" s="19">
        <f t="shared" si="55"/>
        <v>10</v>
      </c>
      <c r="R154" s="21">
        <f t="shared" si="57"/>
        <v>306.59999999999991</v>
      </c>
      <c r="S154" s="4">
        <f t="shared" si="58"/>
        <v>1.6</v>
      </c>
      <c r="T154" s="10">
        <f t="shared" si="63"/>
        <v>1</v>
      </c>
      <c r="U154" s="11">
        <f t="shared" si="59"/>
        <v>1.1499999999999999</v>
      </c>
      <c r="V154" s="10">
        <f t="shared" si="64"/>
        <v>1</v>
      </c>
      <c r="W154" s="19">
        <f t="shared" si="5"/>
        <v>0.75</v>
      </c>
      <c r="X154" s="21">
        <f t="shared" si="60"/>
        <v>68.010000000000019</v>
      </c>
      <c r="Y154" s="4">
        <f t="shared" si="50"/>
        <v>1.6</v>
      </c>
      <c r="Z154" s="10">
        <v>2.4974999999999996</v>
      </c>
      <c r="AA154" s="11">
        <f t="shared" si="51"/>
        <v>1.1499999999999999</v>
      </c>
      <c r="AB154" s="10">
        <v>0</v>
      </c>
      <c r="AC154" s="19">
        <f t="shared" si="7"/>
        <v>4</v>
      </c>
      <c r="AD154" s="19">
        <f t="shared" si="8"/>
        <v>1.5</v>
      </c>
      <c r="AE154" s="21">
        <f t="shared" si="53"/>
        <v>62.770000000000017</v>
      </c>
      <c r="AF154" s="4">
        <f t="shared" si="46"/>
        <v>1.6</v>
      </c>
      <c r="AG154" s="10">
        <f t="shared" si="47"/>
        <v>2</v>
      </c>
      <c r="AH154" s="11">
        <f t="shared" si="48"/>
        <v>1.1499999999999999</v>
      </c>
      <c r="AI154" s="10">
        <v>0</v>
      </c>
      <c r="AJ154" s="19">
        <f t="shared" si="49"/>
        <v>1.2</v>
      </c>
      <c r="AK154" s="21">
        <f t="shared" si="54"/>
        <v>56.639999999999986</v>
      </c>
      <c r="AL154" s="36"/>
    </row>
    <row r="155" spans="1:38" customFormat="1" x14ac:dyDescent="0.2">
      <c r="A155" s="37"/>
      <c r="B155" s="13">
        <f t="shared" si="65"/>
        <v>150</v>
      </c>
      <c r="C155" s="2" t="s">
        <v>279</v>
      </c>
      <c r="D155" s="28">
        <v>44865</v>
      </c>
      <c r="E155" s="2" t="s">
        <v>25</v>
      </c>
      <c r="F155" s="23" t="s">
        <v>29</v>
      </c>
      <c r="G155" s="23" t="s">
        <v>53</v>
      </c>
      <c r="H155" s="23">
        <v>1000</v>
      </c>
      <c r="I155" s="23" t="s">
        <v>76</v>
      </c>
      <c r="J155" s="23" t="s">
        <v>74</v>
      </c>
      <c r="K155" s="63" t="s">
        <v>320</v>
      </c>
      <c r="L155" s="12" t="s">
        <v>5</v>
      </c>
      <c r="M155" s="4">
        <v>2.84</v>
      </c>
      <c r="N155" s="10">
        <v>5.4342294159042916</v>
      </c>
      <c r="O155" s="11">
        <v>1.18</v>
      </c>
      <c r="P155" s="10">
        <v>0</v>
      </c>
      <c r="Q155" s="19">
        <f t="shared" si="55"/>
        <v>-5.4</v>
      </c>
      <c r="R155" s="21">
        <f t="shared" si="57"/>
        <v>301.19999999999993</v>
      </c>
      <c r="S155" s="4">
        <f t="shared" si="58"/>
        <v>2.84</v>
      </c>
      <c r="T155" s="10">
        <f t="shared" si="63"/>
        <v>1</v>
      </c>
      <c r="U155" s="11">
        <f t="shared" si="59"/>
        <v>1.18</v>
      </c>
      <c r="V155" s="10">
        <f t="shared" si="64"/>
        <v>1</v>
      </c>
      <c r="W155" s="19">
        <f t="shared" si="5"/>
        <v>-0.82</v>
      </c>
      <c r="X155" s="21">
        <f t="shared" si="60"/>
        <v>67.190000000000026</v>
      </c>
      <c r="Y155" s="4">
        <f t="shared" si="50"/>
        <v>2.84</v>
      </c>
      <c r="Z155" s="10">
        <v>1.408263425060112</v>
      </c>
      <c r="AA155" s="11">
        <f t="shared" si="51"/>
        <v>1.18</v>
      </c>
      <c r="AB155" s="10">
        <v>0</v>
      </c>
      <c r="AC155" s="19">
        <f t="shared" si="7"/>
        <v>0</v>
      </c>
      <c r="AD155" s="19">
        <f t="shared" si="8"/>
        <v>-1.41</v>
      </c>
      <c r="AE155" s="21">
        <f t="shared" si="53"/>
        <v>61.360000000000021</v>
      </c>
      <c r="AF155" s="4">
        <f t="shared" si="46"/>
        <v>2.84</v>
      </c>
      <c r="AG155" s="10">
        <f t="shared" si="47"/>
        <v>2</v>
      </c>
      <c r="AH155" s="11">
        <f t="shared" si="48"/>
        <v>1.18</v>
      </c>
      <c r="AI155" s="10">
        <v>0</v>
      </c>
      <c r="AJ155" s="19">
        <f t="shared" si="49"/>
        <v>-2</v>
      </c>
      <c r="AK155" s="21">
        <f t="shared" si="54"/>
        <v>54.639999999999986</v>
      </c>
      <c r="AL155" s="36"/>
    </row>
    <row r="156" spans="1:38" customFormat="1" x14ac:dyDescent="0.2">
      <c r="A156" s="37"/>
      <c r="B156" s="24">
        <f t="shared" ref="B156:B226" si="66">B155+1</f>
        <v>151</v>
      </c>
      <c r="C156" s="3" t="s">
        <v>483</v>
      </c>
      <c r="D156" s="18">
        <v>44865</v>
      </c>
      <c r="E156" s="3" t="s">
        <v>25</v>
      </c>
      <c r="F156" s="25" t="s">
        <v>3</v>
      </c>
      <c r="G156" s="25" t="s">
        <v>53</v>
      </c>
      <c r="H156" s="25">
        <v>1200</v>
      </c>
      <c r="I156" s="25" t="s">
        <v>76</v>
      </c>
      <c r="J156" s="25" t="s">
        <v>74</v>
      </c>
      <c r="K156" s="64" t="s">
        <v>319</v>
      </c>
      <c r="L156" s="14" t="s">
        <v>2</v>
      </c>
      <c r="M156" s="15">
        <v>1.25</v>
      </c>
      <c r="N156" s="16">
        <v>39.919999999999995</v>
      </c>
      <c r="O156" s="17">
        <v>1.07</v>
      </c>
      <c r="P156" s="16">
        <v>0</v>
      </c>
      <c r="Q156" s="20">
        <f t="shared" si="55"/>
        <v>10</v>
      </c>
      <c r="R156" s="22">
        <f t="shared" ref="R156:R178" si="67">Q156+R155</f>
        <v>311.19999999999993</v>
      </c>
      <c r="S156" s="15">
        <f t="shared" si="58"/>
        <v>1.25</v>
      </c>
      <c r="T156" s="16">
        <f t="shared" si="63"/>
        <v>1</v>
      </c>
      <c r="U156" s="17">
        <f t="shared" si="59"/>
        <v>1.07</v>
      </c>
      <c r="V156" s="16">
        <f t="shared" si="64"/>
        <v>1</v>
      </c>
      <c r="W156" s="20">
        <f t="shared" si="5"/>
        <v>0.32</v>
      </c>
      <c r="X156" s="22">
        <f t="shared" ref="X156:X178" si="68">W156+X155</f>
        <v>67.510000000000019</v>
      </c>
      <c r="Y156" s="15">
        <f t="shared" si="50"/>
        <v>1.25</v>
      </c>
      <c r="Z156" s="16">
        <v>3.1980000000000004</v>
      </c>
      <c r="AA156" s="17">
        <f t="shared" si="51"/>
        <v>1.07</v>
      </c>
      <c r="AB156" s="16">
        <v>0</v>
      </c>
      <c r="AC156" s="20">
        <f t="shared" si="7"/>
        <v>4</v>
      </c>
      <c r="AD156" s="20">
        <f t="shared" si="8"/>
        <v>0.8</v>
      </c>
      <c r="AE156" s="22">
        <f t="shared" si="53"/>
        <v>62.160000000000018</v>
      </c>
      <c r="AF156" s="15">
        <f t="shared" si="46"/>
        <v>1.25</v>
      </c>
      <c r="AG156" s="16">
        <f t="shared" si="47"/>
        <v>1</v>
      </c>
      <c r="AH156" s="17">
        <f t="shared" si="48"/>
        <v>1.07</v>
      </c>
      <c r="AI156" s="16">
        <v>0</v>
      </c>
      <c r="AJ156" s="20">
        <f t="shared" si="49"/>
        <v>0.25</v>
      </c>
      <c r="AK156" s="22">
        <f t="shared" si="54"/>
        <v>54.889999999999986</v>
      </c>
      <c r="AL156" s="36"/>
    </row>
    <row r="157" spans="1:38" customFormat="1" x14ac:dyDescent="0.2">
      <c r="A157" s="37"/>
      <c r="B157" s="13">
        <f t="shared" si="66"/>
        <v>152</v>
      </c>
      <c r="C157" s="2" t="s">
        <v>484</v>
      </c>
      <c r="D157" s="28">
        <v>44866</v>
      </c>
      <c r="E157" s="2" t="s">
        <v>21</v>
      </c>
      <c r="F157" s="23" t="s">
        <v>3</v>
      </c>
      <c r="G157" s="23" t="s">
        <v>53</v>
      </c>
      <c r="H157" s="23">
        <v>1000</v>
      </c>
      <c r="I157" s="23" t="s">
        <v>80</v>
      </c>
      <c r="J157" s="23" t="s">
        <v>74</v>
      </c>
      <c r="K157" s="63" t="s">
        <v>318</v>
      </c>
      <c r="L157" s="12" t="s">
        <v>2</v>
      </c>
      <c r="M157" s="4">
        <v>3.3</v>
      </c>
      <c r="N157" s="10">
        <v>4.3523456790123456</v>
      </c>
      <c r="O157" s="11">
        <v>1.65</v>
      </c>
      <c r="P157" s="10">
        <v>0</v>
      </c>
      <c r="Q157" s="19">
        <f t="shared" si="55"/>
        <v>10</v>
      </c>
      <c r="R157" s="21">
        <f t="shared" si="67"/>
        <v>321.19999999999993</v>
      </c>
      <c r="S157" s="4">
        <f t="shared" si="58"/>
        <v>3.3</v>
      </c>
      <c r="T157" s="10">
        <f t="shared" si="63"/>
        <v>1</v>
      </c>
      <c r="U157" s="11">
        <f t="shared" si="59"/>
        <v>1.65</v>
      </c>
      <c r="V157" s="10">
        <f t="shared" si="64"/>
        <v>1</v>
      </c>
      <c r="W157" s="19">
        <f t="shared" si="5"/>
        <v>2.95</v>
      </c>
      <c r="X157" s="21">
        <f t="shared" si="68"/>
        <v>70.460000000000022</v>
      </c>
      <c r="Y157" s="4">
        <f t="shared" si="50"/>
        <v>3.3</v>
      </c>
      <c r="Z157" s="10">
        <v>1.2130303030303033</v>
      </c>
      <c r="AA157" s="11">
        <f t="shared" si="51"/>
        <v>1.65</v>
      </c>
      <c r="AB157" s="10">
        <v>0</v>
      </c>
      <c r="AC157" s="19">
        <f t="shared" si="7"/>
        <v>4</v>
      </c>
      <c r="AD157" s="19">
        <f t="shared" si="8"/>
        <v>2.79</v>
      </c>
      <c r="AE157" s="21">
        <f t="shared" si="53"/>
        <v>64.950000000000017</v>
      </c>
      <c r="AF157" s="4">
        <f t="shared" si="46"/>
        <v>3.3</v>
      </c>
      <c r="AG157" s="10">
        <f t="shared" si="47"/>
        <v>0.5</v>
      </c>
      <c r="AH157" s="11">
        <f t="shared" si="48"/>
        <v>1.65</v>
      </c>
      <c r="AI157" s="10">
        <v>0</v>
      </c>
      <c r="AJ157" s="19">
        <f t="shared" si="49"/>
        <v>1.1499999999999999</v>
      </c>
      <c r="AK157" s="21">
        <f t="shared" si="54"/>
        <v>56.039999999999985</v>
      </c>
      <c r="AL157" s="36"/>
    </row>
    <row r="158" spans="1:38" customFormat="1" x14ac:dyDescent="0.2">
      <c r="A158" s="37"/>
      <c r="B158" s="13">
        <f t="shared" si="66"/>
        <v>153</v>
      </c>
      <c r="C158" s="2" t="s">
        <v>485</v>
      </c>
      <c r="D158" s="28">
        <v>44866</v>
      </c>
      <c r="E158" s="2" t="s">
        <v>98</v>
      </c>
      <c r="F158" s="23" t="s">
        <v>18</v>
      </c>
      <c r="G158" s="23" t="s">
        <v>53</v>
      </c>
      <c r="H158" s="23">
        <v>1000</v>
      </c>
      <c r="I158" s="23" t="s">
        <v>78</v>
      </c>
      <c r="J158" s="23" t="s">
        <v>87</v>
      </c>
      <c r="K158" s="63" t="s">
        <v>326</v>
      </c>
      <c r="L158" s="12" t="s">
        <v>71</v>
      </c>
      <c r="M158" s="4">
        <v>40</v>
      </c>
      <c r="N158" s="10">
        <v>0.25615384615384618</v>
      </c>
      <c r="O158" s="11">
        <v>7</v>
      </c>
      <c r="P158" s="10">
        <v>5.000000000000001E-2</v>
      </c>
      <c r="Q158" s="19">
        <f t="shared" si="55"/>
        <v>-0.3</v>
      </c>
      <c r="R158" s="21">
        <f t="shared" si="67"/>
        <v>320.89999999999992</v>
      </c>
      <c r="S158" s="4">
        <f t="shared" si="58"/>
        <v>40</v>
      </c>
      <c r="T158" s="10">
        <f t="shared" si="63"/>
        <v>1</v>
      </c>
      <c r="U158" s="11">
        <f t="shared" si="59"/>
        <v>7</v>
      </c>
      <c r="V158" s="10">
        <f t="shared" si="64"/>
        <v>1</v>
      </c>
      <c r="W158" s="19">
        <f t="shared" si="5"/>
        <v>-2</v>
      </c>
      <c r="X158" s="21">
        <f t="shared" si="68"/>
        <v>68.460000000000022</v>
      </c>
      <c r="Y158" s="4">
        <f t="shared" si="50"/>
        <v>40</v>
      </c>
      <c r="Z158" s="10">
        <v>9.9999999999999992E-2</v>
      </c>
      <c r="AA158" s="11">
        <f t="shared" si="51"/>
        <v>7</v>
      </c>
      <c r="AB158" s="10">
        <v>0</v>
      </c>
      <c r="AC158" s="19">
        <f t="shared" si="7"/>
        <v>0</v>
      </c>
      <c r="AD158" s="19">
        <f t="shared" si="8"/>
        <v>-0.1</v>
      </c>
      <c r="AE158" s="21">
        <f t="shared" si="53"/>
        <v>64.850000000000023</v>
      </c>
      <c r="AF158" s="4">
        <f t="shared" si="46"/>
        <v>40</v>
      </c>
      <c r="AG158" s="10">
        <f t="shared" si="47"/>
        <v>0.25</v>
      </c>
      <c r="AH158" s="11">
        <f t="shared" si="48"/>
        <v>7</v>
      </c>
      <c r="AI158" s="10">
        <v>0</v>
      </c>
      <c r="AJ158" s="19">
        <f t="shared" si="49"/>
        <v>-0.25</v>
      </c>
      <c r="AK158" s="21">
        <f t="shared" ref="AK158:AK178" si="69">AJ158+AK157</f>
        <v>55.789999999999985</v>
      </c>
      <c r="AL158" s="36"/>
    </row>
    <row r="159" spans="1:38" customFormat="1" x14ac:dyDescent="0.2">
      <c r="A159" s="37"/>
      <c r="B159" s="13">
        <f t="shared" si="66"/>
        <v>154</v>
      </c>
      <c r="C159" s="2" t="s">
        <v>487</v>
      </c>
      <c r="D159" s="28">
        <v>44868</v>
      </c>
      <c r="E159" s="2" t="s">
        <v>120</v>
      </c>
      <c r="F159" s="23" t="s">
        <v>29</v>
      </c>
      <c r="G159" s="23" t="s">
        <v>53</v>
      </c>
      <c r="H159" s="23">
        <v>1100</v>
      </c>
      <c r="I159" s="23" t="s">
        <v>79</v>
      </c>
      <c r="J159" s="23" t="s">
        <v>87</v>
      </c>
      <c r="K159" s="63" t="s">
        <v>318</v>
      </c>
      <c r="L159" s="12" t="s">
        <v>2</v>
      </c>
      <c r="M159" s="4">
        <v>3.1</v>
      </c>
      <c r="N159" s="10">
        <v>4.7706184012066366</v>
      </c>
      <c r="O159" s="11">
        <v>1.58</v>
      </c>
      <c r="P159" s="10">
        <v>0</v>
      </c>
      <c r="Q159" s="19">
        <f t="shared" si="55"/>
        <v>10</v>
      </c>
      <c r="R159" s="21">
        <f t="shared" si="67"/>
        <v>330.89999999999992</v>
      </c>
      <c r="S159" s="4">
        <f t="shared" si="58"/>
        <v>3.1</v>
      </c>
      <c r="T159" s="10">
        <f t="shared" si="63"/>
        <v>1</v>
      </c>
      <c r="U159" s="11">
        <f t="shared" si="59"/>
        <v>1.58</v>
      </c>
      <c r="V159" s="10">
        <f t="shared" si="64"/>
        <v>1</v>
      </c>
      <c r="W159" s="19">
        <f t="shared" si="5"/>
        <v>2.68</v>
      </c>
      <c r="X159" s="21">
        <f t="shared" si="68"/>
        <v>71.140000000000029</v>
      </c>
      <c r="Y159" s="4">
        <f t="shared" si="50"/>
        <v>3.1</v>
      </c>
      <c r="Z159" s="10">
        <v>1.2906451612903223</v>
      </c>
      <c r="AA159" s="11">
        <f t="shared" si="51"/>
        <v>1.58</v>
      </c>
      <c r="AB159" s="10">
        <v>0</v>
      </c>
      <c r="AC159" s="19">
        <f t="shared" si="7"/>
        <v>4</v>
      </c>
      <c r="AD159" s="19">
        <f t="shared" si="8"/>
        <v>2.71</v>
      </c>
      <c r="AE159" s="21">
        <f t="shared" si="53"/>
        <v>67.560000000000016</v>
      </c>
      <c r="AF159" s="4">
        <f t="shared" si="46"/>
        <v>3.1</v>
      </c>
      <c r="AG159" s="10">
        <f t="shared" si="47"/>
        <v>0.5</v>
      </c>
      <c r="AH159" s="11">
        <f t="shared" si="48"/>
        <v>1.58</v>
      </c>
      <c r="AI159" s="10">
        <v>0</v>
      </c>
      <c r="AJ159" s="19">
        <f t="shared" si="49"/>
        <v>1.05</v>
      </c>
      <c r="AK159" s="21">
        <f t="shared" si="69"/>
        <v>56.839999999999982</v>
      </c>
      <c r="AL159" s="36"/>
    </row>
    <row r="160" spans="1:38" customFormat="1" x14ac:dyDescent="0.2">
      <c r="A160" s="37"/>
      <c r="B160" s="13">
        <f t="shared" si="66"/>
        <v>155</v>
      </c>
      <c r="C160" s="2" t="s">
        <v>458</v>
      </c>
      <c r="D160" s="28">
        <v>44869</v>
      </c>
      <c r="E160" s="2" t="s">
        <v>36</v>
      </c>
      <c r="F160" s="23" t="s">
        <v>3</v>
      </c>
      <c r="G160" s="23" t="s">
        <v>53</v>
      </c>
      <c r="H160" s="23">
        <v>1200</v>
      </c>
      <c r="I160" s="23" t="s">
        <v>80</v>
      </c>
      <c r="J160" s="23" t="s">
        <v>74</v>
      </c>
      <c r="K160" s="63" t="s">
        <v>320</v>
      </c>
      <c r="L160" s="12" t="s">
        <v>2</v>
      </c>
      <c r="M160" s="4">
        <v>1.9</v>
      </c>
      <c r="N160" s="10">
        <v>11.086896551724138</v>
      </c>
      <c r="O160" s="11">
        <v>1.2</v>
      </c>
      <c r="P160" s="10">
        <v>0</v>
      </c>
      <c r="Q160" s="19">
        <f t="shared" si="55"/>
        <v>10</v>
      </c>
      <c r="R160" s="21">
        <f t="shared" si="67"/>
        <v>340.89999999999992</v>
      </c>
      <c r="S160" s="4">
        <f t="shared" si="58"/>
        <v>1.9</v>
      </c>
      <c r="T160" s="10">
        <f t="shared" si="63"/>
        <v>1</v>
      </c>
      <c r="U160" s="11">
        <f t="shared" si="59"/>
        <v>1.2</v>
      </c>
      <c r="V160" s="10">
        <f t="shared" si="64"/>
        <v>1</v>
      </c>
      <c r="W160" s="19">
        <f t="shared" si="5"/>
        <v>1.1000000000000001</v>
      </c>
      <c r="X160" s="21">
        <f t="shared" si="68"/>
        <v>72.240000000000023</v>
      </c>
      <c r="Y160" s="4">
        <f t="shared" si="50"/>
        <v>1.9</v>
      </c>
      <c r="Z160" s="10">
        <v>2.1047368421052632</v>
      </c>
      <c r="AA160" s="11">
        <f t="shared" si="51"/>
        <v>1.2</v>
      </c>
      <c r="AB160" s="10">
        <v>0</v>
      </c>
      <c r="AC160" s="19">
        <f t="shared" si="7"/>
        <v>4</v>
      </c>
      <c r="AD160" s="19">
        <f t="shared" si="8"/>
        <v>1.89</v>
      </c>
      <c r="AE160" s="21">
        <f t="shared" si="53"/>
        <v>69.450000000000017</v>
      </c>
      <c r="AF160" s="4">
        <f t="shared" si="46"/>
        <v>1.9</v>
      </c>
      <c r="AG160" s="10">
        <f t="shared" si="47"/>
        <v>2</v>
      </c>
      <c r="AH160" s="11">
        <f t="shared" si="48"/>
        <v>1.2</v>
      </c>
      <c r="AI160" s="10">
        <v>0</v>
      </c>
      <c r="AJ160" s="19">
        <f t="shared" si="49"/>
        <v>1.8</v>
      </c>
      <c r="AK160" s="21">
        <f t="shared" si="69"/>
        <v>58.639999999999979</v>
      </c>
      <c r="AL160" s="36"/>
    </row>
    <row r="161" spans="1:38" customFormat="1" x14ac:dyDescent="0.2">
      <c r="A161" s="37"/>
      <c r="B161" s="13">
        <f t="shared" si="66"/>
        <v>156</v>
      </c>
      <c r="C161" s="2" t="s">
        <v>103</v>
      </c>
      <c r="D161" s="28">
        <v>44869</v>
      </c>
      <c r="E161" s="2" t="s">
        <v>36</v>
      </c>
      <c r="F161" s="23" t="s">
        <v>39</v>
      </c>
      <c r="G161" s="23" t="s">
        <v>55</v>
      </c>
      <c r="H161" s="23">
        <v>1400</v>
      </c>
      <c r="I161" s="23" t="s">
        <v>80</v>
      </c>
      <c r="J161" s="23" t="s">
        <v>74</v>
      </c>
      <c r="K161" s="63" t="s">
        <v>318</v>
      </c>
      <c r="L161" s="12" t="s">
        <v>52</v>
      </c>
      <c r="M161" s="4">
        <v>19.45</v>
      </c>
      <c r="N161" s="10">
        <v>0.54243243243243244</v>
      </c>
      <c r="O161" s="11">
        <v>4.1500000000000004</v>
      </c>
      <c r="P161" s="10">
        <v>0.16800000000000004</v>
      </c>
      <c r="Q161" s="19">
        <f t="shared" si="55"/>
        <v>-0.7</v>
      </c>
      <c r="R161" s="21">
        <f t="shared" si="67"/>
        <v>340.19999999999993</v>
      </c>
      <c r="S161" s="4">
        <f t="shared" si="58"/>
        <v>19.45</v>
      </c>
      <c r="T161" s="10">
        <f t="shared" si="63"/>
        <v>1</v>
      </c>
      <c r="U161" s="11">
        <f t="shared" si="59"/>
        <v>4.1500000000000004</v>
      </c>
      <c r="V161" s="10">
        <f t="shared" si="64"/>
        <v>1</v>
      </c>
      <c r="W161" s="19">
        <f t="shared" si="5"/>
        <v>-2</v>
      </c>
      <c r="X161" s="21">
        <f t="shared" si="68"/>
        <v>70.240000000000023</v>
      </c>
      <c r="Y161" s="4">
        <f t="shared" si="50"/>
        <v>19.45</v>
      </c>
      <c r="Z161" s="10">
        <v>0.20590020790020788</v>
      </c>
      <c r="AA161" s="11">
        <f t="shared" si="51"/>
        <v>4.1500000000000004</v>
      </c>
      <c r="AB161" s="10">
        <v>0</v>
      </c>
      <c r="AC161" s="19">
        <f t="shared" si="7"/>
        <v>0</v>
      </c>
      <c r="AD161" s="19">
        <f t="shared" si="8"/>
        <v>-0.21</v>
      </c>
      <c r="AE161" s="21">
        <f t="shared" si="53"/>
        <v>69.240000000000023</v>
      </c>
      <c r="AF161" s="4">
        <f t="shared" si="46"/>
        <v>19.45</v>
      </c>
      <c r="AG161" s="10">
        <f t="shared" si="47"/>
        <v>0.5</v>
      </c>
      <c r="AH161" s="11">
        <f t="shared" si="48"/>
        <v>4.1500000000000004</v>
      </c>
      <c r="AI161" s="10">
        <v>0</v>
      </c>
      <c r="AJ161" s="19">
        <f t="shared" si="49"/>
        <v>-0.5</v>
      </c>
      <c r="AK161" s="21">
        <f t="shared" si="69"/>
        <v>58.139999999999979</v>
      </c>
      <c r="AL161" s="36"/>
    </row>
    <row r="162" spans="1:38" customFormat="1" x14ac:dyDescent="0.2">
      <c r="A162" s="37"/>
      <c r="B162" s="13">
        <f t="shared" si="66"/>
        <v>157</v>
      </c>
      <c r="C162" s="2" t="s">
        <v>490</v>
      </c>
      <c r="D162" s="28">
        <v>44870</v>
      </c>
      <c r="E162" s="2" t="s">
        <v>42</v>
      </c>
      <c r="F162" s="23" t="s">
        <v>29</v>
      </c>
      <c r="G162" s="23" t="s">
        <v>53</v>
      </c>
      <c r="H162" s="23">
        <v>1212</v>
      </c>
      <c r="I162" s="23" t="s">
        <v>79</v>
      </c>
      <c r="J162" s="23" t="s">
        <v>74</v>
      </c>
      <c r="K162" s="63" t="s">
        <v>319</v>
      </c>
      <c r="L162" s="12" t="s">
        <v>2</v>
      </c>
      <c r="M162" s="4">
        <v>2.46</v>
      </c>
      <c r="N162" s="10">
        <v>6.857021276595745</v>
      </c>
      <c r="O162" s="11">
        <v>1.54</v>
      </c>
      <c r="P162" s="10">
        <v>0</v>
      </c>
      <c r="Q162" s="19">
        <f t="shared" si="55"/>
        <v>10</v>
      </c>
      <c r="R162" s="21">
        <f t="shared" si="67"/>
        <v>350.19999999999993</v>
      </c>
      <c r="S162" s="4">
        <f t="shared" si="58"/>
        <v>2.46</v>
      </c>
      <c r="T162" s="10">
        <f t="shared" si="63"/>
        <v>1</v>
      </c>
      <c r="U162" s="11">
        <f t="shared" si="59"/>
        <v>1.54</v>
      </c>
      <c r="V162" s="10">
        <f t="shared" si="64"/>
        <v>1</v>
      </c>
      <c r="W162" s="19">
        <f t="shared" si="5"/>
        <v>2</v>
      </c>
      <c r="X162" s="21">
        <f t="shared" si="68"/>
        <v>72.240000000000023</v>
      </c>
      <c r="Y162" s="4">
        <f t="shared" si="50"/>
        <v>2.46</v>
      </c>
      <c r="Z162" s="10">
        <v>1.6244217687074831</v>
      </c>
      <c r="AA162" s="11">
        <f t="shared" si="51"/>
        <v>1.54</v>
      </c>
      <c r="AB162" s="10">
        <v>0</v>
      </c>
      <c r="AC162" s="19">
        <f t="shared" si="7"/>
        <v>4</v>
      </c>
      <c r="AD162" s="19">
        <f t="shared" si="8"/>
        <v>2.37</v>
      </c>
      <c r="AE162" s="21">
        <f t="shared" si="53"/>
        <v>71.610000000000028</v>
      </c>
      <c r="AF162" s="4">
        <f t="shared" ref="AF162:AF178" si="70">M162</f>
        <v>2.46</v>
      </c>
      <c r="AG162" s="10">
        <f t="shared" ref="AG162:AG178" si="71">IF(K162=$AH$3,$AG$3,IF(K162=$AH$4,$AG$4,IF(K162=$AJ$3,$AI$3,IF(K162=$AJ$4,$AI$4,0))))</f>
        <v>1</v>
      </c>
      <c r="AH162" s="11">
        <f t="shared" ref="AH162:AH178" si="72">O162</f>
        <v>1.54</v>
      </c>
      <c r="AI162" s="10">
        <v>0</v>
      </c>
      <c r="AJ162" s="19">
        <f t="shared" si="49"/>
        <v>1.46</v>
      </c>
      <c r="AK162" s="21">
        <f t="shared" si="69"/>
        <v>59.59999999999998</v>
      </c>
      <c r="AL162" s="36"/>
    </row>
    <row r="163" spans="1:38" customFormat="1" x14ac:dyDescent="0.2">
      <c r="A163" s="37"/>
      <c r="B163" s="13">
        <f t="shared" si="66"/>
        <v>158</v>
      </c>
      <c r="C163" s="2" t="s">
        <v>253</v>
      </c>
      <c r="D163" s="28">
        <v>44871</v>
      </c>
      <c r="E163" s="2" t="s">
        <v>4</v>
      </c>
      <c r="F163" s="23" t="s">
        <v>18</v>
      </c>
      <c r="G163" s="23" t="s">
        <v>53</v>
      </c>
      <c r="H163" s="23">
        <v>1106</v>
      </c>
      <c r="I163" s="23" t="s">
        <v>79</v>
      </c>
      <c r="J163" s="23" t="s">
        <v>74</v>
      </c>
      <c r="K163" s="63" t="s">
        <v>320</v>
      </c>
      <c r="L163" s="12" t="s">
        <v>46</v>
      </c>
      <c r="M163" s="4">
        <v>2.2400000000000002</v>
      </c>
      <c r="N163" s="10">
        <v>8.0621339950372217</v>
      </c>
      <c r="O163" s="11">
        <v>1.25</v>
      </c>
      <c r="P163" s="10">
        <v>0</v>
      </c>
      <c r="Q163" s="19">
        <f t="shared" si="55"/>
        <v>-8.1</v>
      </c>
      <c r="R163" s="21">
        <f t="shared" si="67"/>
        <v>342.09999999999991</v>
      </c>
      <c r="S163" s="4">
        <f t="shared" si="58"/>
        <v>2.2400000000000002</v>
      </c>
      <c r="T163" s="10">
        <f t="shared" si="63"/>
        <v>1</v>
      </c>
      <c r="U163" s="11">
        <f t="shared" si="59"/>
        <v>1.25</v>
      </c>
      <c r="V163" s="10">
        <f t="shared" si="64"/>
        <v>1</v>
      </c>
      <c r="W163" s="19">
        <f t="shared" si="5"/>
        <v>-2</v>
      </c>
      <c r="X163" s="21">
        <f t="shared" si="68"/>
        <v>70.240000000000023</v>
      </c>
      <c r="Y163" s="4">
        <f t="shared" si="50"/>
        <v>2.2400000000000002</v>
      </c>
      <c r="Z163" s="10">
        <v>1.7870949720670393</v>
      </c>
      <c r="AA163" s="11">
        <f t="shared" si="51"/>
        <v>1.25</v>
      </c>
      <c r="AB163" s="10">
        <v>0</v>
      </c>
      <c r="AC163" s="19">
        <f t="shared" si="7"/>
        <v>0</v>
      </c>
      <c r="AD163" s="19">
        <f t="shared" si="8"/>
        <v>-1.79</v>
      </c>
      <c r="AE163" s="21">
        <f t="shared" ref="AE163:AE178" si="73">AD163+AE162</f>
        <v>69.820000000000022</v>
      </c>
      <c r="AF163" s="4">
        <f t="shared" si="70"/>
        <v>2.2400000000000002</v>
      </c>
      <c r="AG163" s="10">
        <f t="shared" si="71"/>
        <v>2</v>
      </c>
      <c r="AH163" s="11">
        <f t="shared" si="72"/>
        <v>1.25</v>
      </c>
      <c r="AI163" s="10">
        <v>0</v>
      </c>
      <c r="AJ163" s="19">
        <f t="shared" si="49"/>
        <v>-2</v>
      </c>
      <c r="AK163" s="21">
        <f t="shared" si="69"/>
        <v>57.59999999999998</v>
      </c>
      <c r="AL163" s="36"/>
    </row>
    <row r="164" spans="1:38" customFormat="1" x14ac:dyDescent="0.2">
      <c r="A164" s="37"/>
      <c r="B164" s="13">
        <f t="shared" si="66"/>
        <v>159</v>
      </c>
      <c r="C164" s="2" t="s">
        <v>491</v>
      </c>
      <c r="D164" s="28">
        <v>44872</v>
      </c>
      <c r="E164" s="2" t="s">
        <v>7</v>
      </c>
      <c r="F164" s="23" t="s">
        <v>29</v>
      </c>
      <c r="G164" s="23" t="s">
        <v>53</v>
      </c>
      <c r="H164" s="23">
        <v>1200</v>
      </c>
      <c r="I164" s="23" t="s">
        <v>78</v>
      </c>
      <c r="J164" s="23" t="s">
        <v>74</v>
      </c>
      <c r="K164" s="63" t="s">
        <v>319</v>
      </c>
      <c r="L164" s="12" t="s">
        <v>1</v>
      </c>
      <c r="M164" s="4">
        <v>7.4</v>
      </c>
      <c r="N164" s="10">
        <v>1.5561538461538462</v>
      </c>
      <c r="O164" s="11">
        <v>2.9</v>
      </c>
      <c r="P164" s="10">
        <v>0.80999999999999994</v>
      </c>
      <c r="Q164" s="19">
        <f t="shared" si="55"/>
        <v>0</v>
      </c>
      <c r="R164" s="21">
        <f t="shared" si="67"/>
        <v>342.09999999999991</v>
      </c>
      <c r="S164" s="4">
        <f t="shared" si="58"/>
        <v>7.4</v>
      </c>
      <c r="T164" s="10">
        <f t="shared" si="63"/>
        <v>1</v>
      </c>
      <c r="U164" s="11">
        <f t="shared" si="59"/>
        <v>2.9</v>
      </c>
      <c r="V164" s="10">
        <f t="shared" si="64"/>
        <v>1</v>
      </c>
      <c r="W164" s="19">
        <f t="shared" si="5"/>
        <v>0.9</v>
      </c>
      <c r="X164" s="21">
        <f t="shared" si="68"/>
        <v>71.140000000000029</v>
      </c>
      <c r="Y164" s="4">
        <f t="shared" ref="Y164:Y178" si="74">S164</f>
        <v>7.4</v>
      </c>
      <c r="Z164" s="10">
        <v>0.54108108108108122</v>
      </c>
      <c r="AA164" s="11">
        <f t="shared" ref="AA164:AA178" si="75">U164</f>
        <v>2.9</v>
      </c>
      <c r="AB164" s="10">
        <v>0</v>
      </c>
      <c r="AC164" s="19">
        <f t="shared" si="7"/>
        <v>0</v>
      </c>
      <c r="AD164" s="19">
        <f t="shared" si="8"/>
        <v>-0.54</v>
      </c>
      <c r="AE164" s="21">
        <f t="shared" si="73"/>
        <v>69.280000000000015</v>
      </c>
      <c r="AF164" s="4">
        <f t="shared" si="70"/>
        <v>7.4</v>
      </c>
      <c r="AG164" s="10">
        <f t="shared" si="71"/>
        <v>1</v>
      </c>
      <c r="AH164" s="11">
        <f t="shared" si="72"/>
        <v>2.9</v>
      </c>
      <c r="AI164" s="10">
        <v>0</v>
      </c>
      <c r="AJ164" s="19">
        <f t="shared" si="49"/>
        <v>-1</v>
      </c>
      <c r="AK164" s="21">
        <f t="shared" si="69"/>
        <v>56.59999999999998</v>
      </c>
      <c r="AL164" s="36"/>
    </row>
    <row r="165" spans="1:38" customFormat="1" x14ac:dyDescent="0.2">
      <c r="A165" s="37"/>
      <c r="B165" s="13">
        <f t="shared" si="66"/>
        <v>160</v>
      </c>
      <c r="C165" s="2" t="s">
        <v>492</v>
      </c>
      <c r="D165" s="28">
        <v>44872</v>
      </c>
      <c r="E165" s="2" t="s">
        <v>7</v>
      </c>
      <c r="F165" s="23" t="s">
        <v>3</v>
      </c>
      <c r="G165" s="23" t="s">
        <v>53</v>
      </c>
      <c r="H165" s="23">
        <v>1200</v>
      </c>
      <c r="I165" s="23" t="s">
        <v>78</v>
      </c>
      <c r="J165" s="23" t="s">
        <v>74</v>
      </c>
      <c r="K165" s="63" t="s">
        <v>319</v>
      </c>
      <c r="L165" s="12" t="s">
        <v>306</v>
      </c>
      <c r="M165" s="4">
        <v>4.5999999999999996</v>
      </c>
      <c r="N165" s="10">
        <v>2.7717241379310344</v>
      </c>
      <c r="O165" s="11">
        <v>1.63</v>
      </c>
      <c r="P165" s="10">
        <v>0</v>
      </c>
      <c r="Q165" s="19">
        <f t="shared" si="55"/>
        <v>-2.8</v>
      </c>
      <c r="R165" s="21">
        <f t="shared" si="67"/>
        <v>339.2999999999999</v>
      </c>
      <c r="S165" s="4">
        <f t="shared" si="58"/>
        <v>4.5999999999999996</v>
      </c>
      <c r="T165" s="10">
        <f t="shared" si="63"/>
        <v>1</v>
      </c>
      <c r="U165" s="11">
        <f t="shared" si="59"/>
        <v>1.63</v>
      </c>
      <c r="V165" s="10">
        <f t="shared" si="64"/>
        <v>1</v>
      </c>
      <c r="W165" s="19">
        <f t="shared" si="5"/>
        <v>-2</v>
      </c>
      <c r="X165" s="21">
        <f t="shared" si="68"/>
        <v>69.140000000000029</v>
      </c>
      <c r="Y165" s="4">
        <f t="shared" si="74"/>
        <v>4.5999999999999996</v>
      </c>
      <c r="Z165" s="10">
        <v>0.86869565217391298</v>
      </c>
      <c r="AA165" s="11">
        <f t="shared" si="75"/>
        <v>1.63</v>
      </c>
      <c r="AB165" s="10">
        <v>0</v>
      </c>
      <c r="AC165" s="19">
        <f t="shared" si="7"/>
        <v>0</v>
      </c>
      <c r="AD165" s="19">
        <f t="shared" si="8"/>
        <v>-0.87</v>
      </c>
      <c r="AE165" s="21">
        <f t="shared" si="73"/>
        <v>68.410000000000011</v>
      </c>
      <c r="AF165" s="4">
        <f t="shared" si="70"/>
        <v>4.5999999999999996</v>
      </c>
      <c r="AG165" s="10">
        <f t="shared" si="71"/>
        <v>1</v>
      </c>
      <c r="AH165" s="11">
        <f t="shared" si="72"/>
        <v>1.63</v>
      </c>
      <c r="AI165" s="10">
        <v>0</v>
      </c>
      <c r="AJ165" s="19">
        <f t="shared" si="49"/>
        <v>-1</v>
      </c>
      <c r="AK165" s="21">
        <f t="shared" si="69"/>
        <v>55.59999999999998</v>
      </c>
      <c r="AL165" s="36"/>
    </row>
    <row r="166" spans="1:38" customFormat="1" x14ac:dyDescent="0.2">
      <c r="A166" s="37"/>
      <c r="B166" s="13">
        <f t="shared" si="66"/>
        <v>161</v>
      </c>
      <c r="C166" s="2" t="s">
        <v>494</v>
      </c>
      <c r="D166" s="28">
        <v>44874</v>
      </c>
      <c r="E166" s="2" t="s">
        <v>120</v>
      </c>
      <c r="F166" s="23" t="s">
        <v>29</v>
      </c>
      <c r="G166" s="23" t="s">
        <v>53</v>
      </c>
      <c r="H166" s="23">
        <v>1300</v>
      </c>
      <c r="I166" s="23" t="s">
        <v>79</v>
      </c>
      <c r="J166" s="23" t="s">
        <v>87</v>
      </c>
      <c r="K166" s="63" t="s">
        <v>318</v>
      </c>
      <c r="L166" s="12" t="s">
        <v>5</v>
      </c>
      <c r="M166" s="4">
        <v>5.2</v>
      </c>
      <c r="N166" s="10">
        <v>2.3853092006033183</v>
      </c>
      <c r="O166" s="11">
        <v>1.82</v>
      </c>
      <c r="P166" s="10">
        <v>2.8738461538461539</v>
      </c>
      <c r="Q166" s="19">
        <f t="shared" si="55"/>
        <v>0</v>
      </c>
      <c r="R166" s="21">
        <f t="shared" si="67"/>
        <v>339.2999999999999</v>
      </c>
      <c r="S166" s="4">
        <f t="shared" si="58"/>
        <v>5.2</v>
      </c>
      <c r="T166" s="10">
        <f t="shared" si="63"/>
        <v>1</v>
      </c>
      <c r="U166" s="11">
        <f t="shared" si="59"/>
        <v>1.82</v>
      </c>
      <c r="V166" s="10">
        <f t="shared" si="64"/>
        <v>1</v>
      </c>
      <c r="W166" s="19">
        <f t="shared" si="5"/>
        <v>-0.18</v>
      </c>
      <c r="X166" s="21">
        <f t="shared" si="68"/>
        <v>68.960000000000022</v>
      </c>
      <c r="Y166" s="4">
        <f t="shared" si="74"/>
        <v>5.2</v>
      </c>
      <c r="Z166" s="10">
        <v>0.76961538461538459</v>
      </c>
      <c r="AA166" s="11">
        <f t="shared" si="75"/>
        <v>1.82</v>
      </c>
      <c r="AB166" s="10">
        <v>0</v>
      </c>
      <c r="AC166" s="19">
        <f t="shared" si="7"/>
        <v>0</v>
      </c>
      <c r="AD166" s="19">
        <f t="shared" si="8"/>
        <v>-0.77</v>
      </c>
      <c r="AE166" s="21">
        <f t="shared" si="73"/>
        <v>67.640000000000015</v>
      </c>
      <c r="AF166" s="4">
        <f t="shared" si="70"/>
        <v>5.2</v>
      </c>
      <c r="AG166" s="10">
        <f t="shared" si="71"/>
        <v>0.5</v>
      </c>
      <c r="AH166" s="11">
        <f t="shared" si="72"/>
        <v>1.82</v>
      </c>
      <c r="AI166" s="10">
        <v>0</v>
      </c>
      <c r="AJ166" s="19">
        <f t="shared" si="49"/>
        <v>-0.5</v>
      </c>
      <c r="AK166" s="21">
        <f t="shared" si="69"/>
        <v>55.09999999999998</v>
      </c>
      <c r="AL166" s="36"/>
    </row>
    <row r="167" spans="1:38" customFormat="1" x14ac:dyDescent="0.2">
      <c r="A167" s="37"/>
      <c r="B167" s="13">
        <f t="shared" si="66"/>
        <v>162</v>
      </c>
      <c r="C167" s="2" t="s">
        <v>495</v>
      </c>
      <c r="D167" s="28">
        <v>44874</v>
      </c>
      <c r="E167" s="2" t="s">
        <v>120</v>
      </c>
      <c r="F167" s="23" t="s">
        <v>3</v>
      </c>
      <c r="G167" s="23" t="s">
        <v>53</v>
      </c>
      <c r="H167" s="23">
        <v>1300</v>
      </c>
      <c r="I167" s="23" t="s">
        <v>79</v>
      </c>
      <c r="J167" s="23" t="s">
        <v>87</v>
      </c>
      <c r="K167" s="63" t="s">
        <v>326</v>
      </c>
      <c r="L167" s="12" t="s">
        <v>1</v>
      </c>
      <c r="M167" s="4">
        <v>11.09</v>
      </c>
      <c r="N167" s="10">
        <v>0.99328816621499538</v>
      </c>
      <c r="O167" s="11">
        <v>2.73</v>
      </c>
      <c r="P167" s="10">
        <v>0.58000000000000007</v>
      </c>
      <c r="Q167" s="19">
        <f t="shared" si="55"/>
        <v>0</v>
      </c>
      <c r="R167" s="21">
        <f t="shared" si="67"/>
        <v>339.2999999999999</v>
      </c>
      <c r="S167" s="4">
        <f t="shared" si="58"/>
        <v>11.09</v>
      </c>
      <c r="T167" s="10">
        <f t="shared" si="63"/>
        <v>1</v>
      </c>
      <c r="U167" s="11">
        <f t="shared" si="59"/>
        <v>2.73</v>
      </c>
      <c r="V167" s="10">
        <f t="shared" si="64"/>
        <v>1</v>
      </c>
      <c r="W167" s="19">
        <f t="shared" si="5"/>
        <v>0.73</v>
      </c>
      <c r="X167" s="21">
        <f t="shared" si="68"/>
        <v>69.690000000000026</v>
      </c>
      <c r="Y167" s="4">
        <f t="shared" si="74"/>
        <v>11.09</v>
      </c>
      <c r="Z167" s="10">
        <v>0.36045045045045054</v>
      </c>
      <c r="AA167" s="11">
        <f t="shared" si="75"/>
        <v>2.73</v>
      </c>
      <c r="AB167" s="10">
        <v>0</v>
      </c>
      <c r="AC167" s="19">
        <f t="shared" si="7"/>
        <v>0</v>
      </c>
      <c r="AD167" s="19">
        <f t="shared" si="8"/>
        <v>-0.36</v>
      </c>
      <c r="AE167" s="21">
        <f t="shared" si="73"/>
        <v>67.280000000000015</v>
      </c>
      <c r="AF167" s="4">
        <f t="shared" si="70"/>
        <v>11.09</v>
      </c>
      <c r="AG167" s="10">
        <f t="shared" si="71"/>
        <v>0.25</v>
      </c>
      <c r="AH167" s="11">
        <f t="shared" si="72"/>
        <v>2.73</v>
      </c>
      <c r="AI167" s="10">
        <v>0</v>
      </c>
      <c r="AJ167" s="19">
        <f t="shared" si="49"/>
        <v>-0.25</v>
      </c>
      <c r="AK167" s="21">
        <f t="shared" si="69"/>
        <v>54.84999999999998</v>
      </c>
      <c r="AL167" s="36"/>
    </row>
    <row r="168" spans="1:38" customFormat="1" x14ac:dyDescent="0.2">
      <c r="A168" s="37"/>
      <c r="B168" s="13">
        <f t="shared" si="66"/>
        <v>163</v>
      </c>
      <c r="C168" s="2" t="s">
        <v>498</v>
      </c>
      <c r="D168" s="28">
        <v>44875</v>
      </c>
      <c r="E168" s="2" t="s">
        <v>36</v>
      </c>
      <c r="F168" s="23" t="s">
        <v>29</v>
      </c>
      <c r="G168" s="23" t="s">
        <v>53</v>
      </c>
      <c r="H168" s="23">
        <v>1400</v>
      </c>
      <c r="I168" s="23" t="s">
        <v>79</v>
      </c>
      <c r="J168" s="23" t="s">
        <v>74</v>
      </c>
      <c r="K168" s="63" t="s">
        <v>318</v>
      </c>
      <c r="L168" s="12" t="s">
        <v>5</v>
      </c>
      <c r="M168" s="4">
        <v>5.2</v>
      </c>
      <c r="N168" s="10">
        <v>2.3853092006033183</v>
      </c>
      <c r="O168" s="11">
        <v>2.04</v>
      </c>
      <c r="P168" s="10">
        <v>2.3400000000000003</v>
      </c>
      <c r="Q168" s="19">
        <f t="shared" si="55"/>
        <v>0</v>
      </c>
      <c r="R168" s="21">
        <f t="shared" si="67"/>
        <v>339.2999999999999</v>
      </c>
      <c r="S168" s="4">
        <f t="shared" si="58"/>
        <v>5.2</v>
      </c>
      <c r="T168" s="10">
        <f t="shared" si="63"/>
        <v>1</v>
      </c>
      <c r="U168" s="11">
        <f t="shared" si="59"/>
        <v>2.04</v>
      </c>
      <c r="V168" s="10">
        <f t="shared" si="64"/>
        <v>1</v>
      </c>
      <c r="W168" s="19">
        <f t="shared" si="5"/>
        <v>0.04</v>
      </c>
      <c r="X168" s="21">
        <f t="shared" si="68"/>
        <v>69.730000000000032</v>
      </c>
      <c r="Y168" s="4">
        <f t="shared" si="74"/>
        <v>5.2</v>
      </c>
      <c r="Z168" s="10">
        <v>0.76961538461538459</v>
      </c>
      <c r="AA168" s="11">
        <f t="shared" si="75"/>
        <v>2.04</v>
      </c>
      <c r="AB168" s="10">
        <v>0</v>
      </c>
      <c r="AC168" s="19">
        <f t="shared" si="7"/>
        <v>0</v>
      </c>
      <c r="AD168" s="19">
        <f t="shared" si="8"/>
        <v>-0.77</v>
      </c>
      <c r="AE168" s="21">
        <f t="shared" si="73"/>
        <v>66.510000000000019</v>
      </c>
      <c r="AF168" s="4">
        <f t="shared" si="70"/>
        <v>5.2</v>
      </c>
      <c r="AG168" s="10">
        <f t="shared" si="71"/>
        <v>0.5</v>
      </c>
      <c r="AH168" s="11">
        <f t="shared" si="72"/>
        <v>2.04</v>
      </c>
      <c r="AI168" s="10">
        <v>0</v>
      </c>
      <c r="AJ168" s="19">
        <f t="shared" si="49"/>
        <v>-0.5</v>
      </c>
      <c r="AK168" s="21">
        <f t="shared" si="69"/>
        <v>54.34999999999998</v>
      </c>
      <c r="AL168" s="36"/>
    </row>
    <row r="169" spans="1:38" customFormat="1" x14ac:dyDescent="0.2">
      <c r="A169" s="37"/>
      <c r="B169" s="13">
        <f t="shared" si="66"/>
        <v>164</v>
      </c>
      <c r="C169" s="2" t="s">
        <v>462</v>
      </c>
      <c r="D169" s="28">
        <v>44875</v>
      </c>
      <c r="E169" s="2" t="s">
        <v>36</v>
      </c>
      <c r="F169" s="23" t="s">
        <v>3</v>
      </c>
      <c r="G169" s="23" t="s">
        <v>53</v>
      </c>
      <c r="H169" s="23">
        <v>1600</v>
      </c>
      <c r="I169" s="23" t="s">
        <v>79</v>
      </c>
      <c r="J169" s="23" t="s">
        <v>74</v>
      </c>
      <c r="K169" s="63" t="s">
        <v>319</v>
      </c>
      <c r="L169" s="12" t="s">
        <v>2</v>
      </c>
      <c r="M169" s="4">
        <v>2.39</v>
      </c>
      <c r="N169" s="10">
        <v>7.1777777777777771</v>
      </c>
      <c r="O169" s="11">
        <v>1.33</v>
      </c>
      <c r="P169" s="10">
        <v>0</v>
      </c>
      <c r="Q169" s="19">
        <f t="shared" si="55"/>
        <v>10</v>
      </c>
      <c r="R169" s="21">
        <f t="shared" si="67"/>
        <v>349.2999999999999</v>
      </c>
      <c r="S169" s="4">
        <f t="shared" si="58"/>
        <v>2.39</v>
      </c>
      <c r="T169" s="10">
        <f t="shared" si="63"/>
        <v>1</v>
      </c>
      <c r="U169" s="11">
        <f t="shared" si="59"/>
        <v>1.33</v>
      </c>
      <c r="V169" s="10">
        <f t="shared" si="64"/>
        <v>1</v>
      </c>
      <c r="W169" s="19">
        <f t="shared" si="5"/>
        <v>1.72</v>
      </c>
      <c r="X169" s="21">
        <f t="shared" si="68"/>
        <v>71.450000000000031</v>
      </c>
      <c r="Y169" s="4">
        <f t="shared" si="74"/>
        <v>2.39</v>
      </c>
      <c r="Z169" s="10">
        <v>1.6733507853403142</v>
      </c>
      <c r="AA169" s="11">
        <f t="shared" si="75"/>
        <v>1.33</v>
      </c>
      <c r="AB169" s="10">
        <v>0</v>
      </c>
      <c r="AC169" s="19">
        <f t="shared" si="7"/>
        <v>4</v>
      </c>
      <c r="AD169" s="19">
        <f t="shared" si="8"/>
        <v>2.33</v>
      </c>
      <c r="AE169" s="21">
        <f t="shared" si="73"/>
        <v>68.840000000000018</v>
      </c>
      <c r="AF169" s="4">
        <f t="shared" si="70"/>
        <v>2.39</v>
      </c>
      <c r="AG169" s="10">
        <f t="shared" si="71"/>
        <v>1</v>
      </c>
      <c r="AH169" s="11">
        <f t="shared" si="72"/>
        <v>1.33</v>
      </c>
      <c r="AI169" s="10">
        <v>0</v>
      </c>
      <c r="AJ169" s="19">
        <f t="shared" si="49"/>
        <v>1.39</v>
      </c>
      <c r="AK169" s="21">
        <f t="shared" si="69"/>
        <v>55.739999999999981</v>
      </c>
      <c r="AL169" s="36"/>
    </row>
    <row r="170" spans="1:38" customFormat="1" x14ac:dyDescent="0.2">
      <c r="A170" s="37"/>
      <c r="B170" s="13">
        <f t="shared" si="66"/>
        <v>165</v>
      </c>
      <c r="C170" s="2" t="s">
        <v>455</v>
      </c>
      <c r="D170" s="28">
        <v>44876</v>
      </c>
      <c r="E170" s="2" t="s">
        <v>20</v>
      </c>
      <c r="F170" s="23" t="s">
        <v>29</v>
      </c>
      <c r="G170" s="23" t="s">
        <v>53</v>
      </c>
      <c r="H170" s="23">
        <v>1200</v>
      </c>
      <c r="I170" s="23" t="s">
        <v>79</v>
      </c>
      <c r="J170" s="23" t="s">
        <v>74</v>
      </c>
      <c r="K170" s="63" t="s">
        <v>319</v>
      </c>
      <c r="L170" s="12" t="s">
        <v>60</v>
      </c>
      <c r="M170" s="4">
        <v>3</v>
      </c>
      <c r="N170" s="10">
        <v>4.9899999999999993</v>
      </c>
      <c r="O170" s="11">
        <v>1.41</v>
      </c>
      <c r="P170" s="10">
        <v>0</v>
      </c>
      <c r="Q170" s="19">
        <f t="shared" si="55"/>
        <v>-5</v>
      </c>
      <c r="R170" s="21">
        <f t="shared" si="67"/>
        <v>344.2999999999999</v>
      </c>
      <c r="S170" s="4">
        <f t="shared" si="58"/>
        <v>3</v>
      </c>
      <c r="T170" s="10">
        <f t="shared" si="63"/>
        <v>1</v>
      </c>
      <c r="U170" s="11">
        <f t="shared" si="59"/>
        <v>1.41</v>
      </c>
      <c r="V170" s="10">
        <f t="shared" si="64"/>
        <v>1</v>
      </c>
      <c r="W170" s="19">
        <f t="shared" si="5"/>
        <v>-2</v>
      </c>
      <c r="X170" s="21">
        <f t="shared" si="68"/>
        <v>69.450000000000031</v>
      </c>
      <c r="Y170" s="4">
        <f t="shared" si="74"/>
        <v>3</v>
      </c>
      <c r="Z170" s="10">
        <v>1.3333333333333337</v>
      </c>
      <c r="AA170" s="11">
        <f t="shared" si="75"/>
        <v>1.41</v>
      </c>
      <c r="AB170" s="10">
        <v>0</v>
      </c>
      <c r="AC170" s="19">
        <f t="shared" si="7"/>
        <v>0</v>
      </c>
      <c r="AD170" s="19">
        <f t="shared" si="8"/>
        <v>-1.33</v>
      </c>
      <c r="AE170" s="21">
        <f t="shared" si="73"/>
        <v>67.510000000000019</v>
      </c>
      <c r="AF170" s="4">
        <f t="shared" si="70"/>
        <v>3</v>
      </c>
      <c r="AG170" s="10">
        <f t="shared" si="71"/>
        <v>1</v>
      </c>
      <c r="AH170" s="11">
        <f t="shared" si="72"/>
        <v>1.41</v>
      </c>
      <c r="AI170" s="10">
        <v>0</v>
      </c>
      <c r="AJ170" s="19">
        <f t="shared" si="49"/>
        <v>-1</v>
      </c>
      <c r="AK170" s="21">
        <f t="shared" si="69"/>
        <v>54.739999999999981</v>
      </c>
      <c r="AL170" s="36"/>
    </row>
    <row r="171" spans="1:38" customFormat="1" x14ac:dyDescent="0.2">
      <c r="A171" s="37"/>
      <c r="B171" s="13">
        <f t="shared" si="66"/>
        <v>166</v>
      </c>
      <c r="C171" s="2" t="s">
        <v>502</v>
      </c>
      <c r="D171" s="28">
        <v>44880</v>
      </c>
      <c r="E171" s="2" t="s">
        <v>149</v>
      </c>
      <c r="F171" s="23" t="s">
        <v>3</v>
      </c>
      <c r="G171" s="23" t="s">
        <v>53</v>
      </c>
      <c r="H171" s="23">
        <v>900</v>
      </c>
      <c r="I171" s="23" t="s">
        <v>78</v>
      </c>
      <c r="J171" s="23" t="s">
        <v>87</v>
      </c>
      <c r="K171" s="63" t="s">
        <v>318</v>
      </c>
      <c r="L171" s="12" t="s">
        <v>1</v>
      </c>
      <c r="M171" s="4">
        <v>3.56</v>
      </c>
      <c r="N171" s="10">
        <v>3.9175609756097565</v>
      </c>
      <c r="O171" s="11">
        <v>1.74</v>
      </c>
      <c r="P171" s="10">
        <v>0</v>
      </c>
      <c r="Q171" s="19">
        <f t="shared" si="55"/>
        <v>-3.9</v>
      </c>
      <c r="R171" s="21">
        <f t="shared" si="67"/>
        <v>340.39999999999992</v>
      </c>
      <c r="S171" s="4">
        <f t="shared" si="58"/>
        <v>3.56</v>
      </c>
      <c r="T171" s="10">
        <f t="shared" si="63"/>
        <v>1</v>
      </c>
      <c r="U171" s="11">
        <f t="shared" si="59"/>
        <v>1.74</v>
      </c>
      <c r="V171" s="10">
        <f t="shared" si="64"/>
        <v>1</v>
      </c>
      <c r="W171" s="19">
        <f t="shared" si="5"/>
        <v>-0.26</v>
      </c>
      <c r="X171" s="21">
        <f t="shared" si="68"/>
        <v>69.190000000000026</v>
      </c>
      <c r="Y171" s="4">
        <f t="shared" si="74"/>
        <v>3.56</v>
      </c>
      <c r="Z171" s="10">
        <v>1.1240051729092828</v>
      </c>
      <c r="AA171" s="11">
        <f t="shared" si="75"/>
        <v>1.74</v>
      </c>
      <c r="AB171" s="10">
        <v>0</v>
      </c>
      <c r="AC171" s="19">
        <f t="shared" si="7"/>
        <v>0</v>
      </c>
      <c r="AD171" s="19">
        <f t="shared" si="8"/>
        <v>-1.1200000000000001</v>
      </c>
      <c r="AE171" s="21">
        <f t="shared" si="73"/>
        <v>66.390000000000015</v>
      </c>
      <c r="AF171" s="4">
        <f t="shared" si="70"/>
        <v>3.56</v>
      </c>
      <c r="AG171" s="10">
        <f t="shared" si="71"/>
        <v>0.5</v>
      </c>
      <c r="AH171" s="11">
        <f t="shared" si="72"/>
        <v>1.74</v>
      </c>
      <c r="AI171" s="10">
        <v>0</v>
      </c>
      <c r="AJ171" s="19">
        <f t="shared" si="49"/>
        <v>-0.5</v>
      </c>
      <c r="AK171" s="21">
        <f t="shared" si="69"/>
        <v>54.239999999999981</v>
      </c>
      <c r="AL171" s="36"/>
    </row>
    <row r="172" spans="1:38" customFormat="1" x14ac:dyDescent="0.2">
      <c r="A172" s="37"/>
      <c r="B172" s="13">
        <f t="shared" si="66"/>
        <v>167</v>
      </c>
      <c r="C172" s="2" t="s">
        <v>504</v>
      </c>
      <c r="D172" s="28">
        <v>44882</v>
      </c>
      <c r="E172" s="2" t="s">
        <v>31</v>
      </c>
      <c r="F172" s="23" t="s">
        <v>29</v>
      </c>
      <c r="G172" s="23" t="s">
        <v>53</v>
      </c>
      <c r="H172" s="23">
        <v>1000</v>
      </c>
      <c r="I172" s="23" t="s">
        <v>78</v>
      </c>
      <c r="J172" s="23" t="s">
        <v>74</v>
      </c>
      <c r="K172" s="63" t="s">
        <v>319</v>
      </c>
      <c r="L172" s="12" t="s">
        <v>65</v>
      </c>
      <c r="M172" s="4">
        <v>2.2999999999999998</v>
      </c>
      <c r="N172" s="10">
        <v>7.72</v>
      </c>
      <c r="O172" s="11">
        <v>1.33</v>
      </c>
      <c r="P172" s="10">
        <v>0</v>
      </c>
      <c r="Q172" s="19">
        <f t="shared" si="55"/>
        <v>-7.7</v>
      </c>
      <c r="R172" s="21">
        <f t="shared" si="67"/>
        <v>332.69999999999993</v>
      </c>
      <c r="S172" s="4">
        <f t="shared" si="58"/>
        <v>2.2999999999999998</v>
      </c>
      <c r="T172" s="10">
        <f t="shared" si="63"/>
        <v>1</v>
      </c>
      <c r="U172" s="11">
        <f t="shared" si="59"/>
        <v>1.33</v>
      </c>
      <c r="V172" s="10">
        <f t="shared" si="64"/>
        <v>1</v>
      </c>
      <c r="W172" s="19">
        <f t="shared" si="5"/>
        <v>-2</v>
      </c>
      <c r="X172" s="21">
        <f t="shared" si="68"/>
        <v>67.190000000000026</v>
      </c>
      <c r="Y172" s="4">
        <f t="shared" si="74"/>
        <v>2.2999999999999998</v>
      </c>
      <c r="Z172" s="10">
        <v>1.7404347826086957</v>
      </c>
      <c r="AA172" s="11">
        <f t="shared" si="75"/>
        <v>1.33</v>
      </c>
      <c r="AB172" s="10">
        <v>0</v>
      </c>
      <c r="AC172" s="19">
        <f t="shared" si="7"/>
        <v>0</v>
      </c>
      <c r="AD172" s="19">
        <f t="shared" si="8"/>
        <v>-1.74</v>
      </c>
      <c r="AE172" s="21">
        <f t="shared" si="73"/>
        <v>64.65000000000002</v>
      </c>
      <c r="AF172" s="4">
        <f t="shared" si="70"/>
        <v>2.2999999999999998</v>
      </c>
      <c r="AG172" s="10">
        <f t="shared" si="71"/>
        <v>1</v>
      </c>
      <c r="AH172" s="11">
        <f t="shared" si="72"/>
        <v>1.33</v>
      </c>
      <c r="AI172" s="10">
        <v>0</v>
      </c>
      <c r="AJ172" s="19">
        <f t="shared" si="49"/>
        <v>-1</v>
      </c>
      <c r="AK172" s="21">
        <f t="shared" si="69"/>
        <v>53.239999999999981</v>
      </c>
      <c r="AL172" s="36"/>
    </row>
    <row r="173" spans="1:38" customFormat="1" x14ac:dyDescent="0.2">
      <c r="A173" s="37"/>
      <c r="B173" s="13">
        <f t="shared" si="66"/>
        <v>168</v>
      </c>
      <c r="C173" s="2" t="s">
        <v>505</v>
      </c>
      <c r="D173" s="28">
        <v>44883</v>
      </c>
      <c r="E173" s="2" t="s">
        <v>20</v>
      </c>
      <c r="F173" s="23" t="s">
        <v>3</v>
      </c>
      <c r="G173" s="23" t="s">
        <v>53</v>
      </c>
      <c r="H173" s="23">
        <v>1200</v>
      </c>
      <c r="I173" s="23" t="s">
        <v>78</v>
      </c>
      <c r="J173" s="23" t="s">
        <v>74</v>
      </c>
      <c r="K173" s="63" t="s">
        <v>319</v>
      </c>
      <c r="L173" s="12" t="s">
        <v>46</v>
      </c>
      <c r="M173" s="4">
        <v>2.9</v>
      </c>
      <c r="N173" s="10">
        <v>5.2411347517730498</v>
      </c>
      <c r="O173" s="11">
        <v>1.62</v>
      </c>
      <c r="P173" s="10">
        <v>0</v>
      </c>
      <c r="Q173" s="19">
        <f t="shared" si="55"/>
        <v>-5.2</v>
      </c>
      <c r="R173" s="21">
        <f t="shared" si="67"/>
        <v>327.49999999999994</v>
      </c>
      <c r="S173" s="4">
        <f t="shared" si="58"/>
        <v>2.9</v>
      </c>
      <c r="T173" s="10">
        <f t="shared" si="63"/>
        <v>1</v>
      </c>
      <c r="U173" s="11">
        <f t="shared" si="59"/>
        <v>1.62</v>
      </c>
      <c r="V173" s="10">
        <f t="shared" si="64"/>
        <v>1</v>
      </c>
      <c r="W173" s="19">
        <f t="shared" si="5"/>
        <v>-2</v>
      </c>
      <c r="X173" s="21">
        <f t="shared" si="68"/>
        <v>65.190000000000026</v>
      </c>
      <c r="Y173" s="4">
        <f t="shared" si="74"/>
        <v>2.9</v>
      </c>
      <c r="Z173" s="10">
        <v>1.3789655172413791</v>
      </c>
      <c r="AA173" s="11">
        <f t="shared" si="75"/>
        <v>1.62</v>
      </c>
      <c r="AB173" s="10">
        <v>0</v>
      </c>
      <c r="AC173" s="19">
        <f t="shared" si="7"/>
        <v>0</v>
      </c>
      <c r="AD173" s="19">
        <f t="shared" si="8"/>
        <v>-1.38</v>
      </c>
      <c r="AE173" s="21">
        <f t="shared" si="73"/>
        <v>63.270000000000017</v>
      </c>
      <c r="AF173" s="4">
        <f t="shared" si="70"/>
        <v>2.9</v>
      </c>
      <c r="AG173" s="10">
        <f t="shared" si="71"/>
        <v>1</v>
      </c>
      <c r="AH173" s="11">
        <f t="shared" si="72"/>
        <v>1.62</v>
      </c>
      <c r="AI173" s="10">
        <v>0</v>
      </c>
      <c r="AJ173" s="19">
        <f t="shared" si="49"/>
        <v>-1</v>
      </c>
      <c r="AK173" s="21">
        <f t="shared" si="69"/>
        <v>52.239999999999981</v>
      </c>
      <c r="AL173" s="36"/>
    </row>
    <row r="174" spans="1:38" customFormat="1" x14ac:dyDescent="0.2">
      <c r="A174" s="37"/>
      <c r="B174" s="13">
        <f t="shared" si="66"/>
        <v>169</v>
      </c>
      <c r="C174" s="2" t="s">
        <v>509</v>
      </c>
      <c r="D174" s="28">
        <v>44884</v>
      </c>
      <c r="E174" s="2" t="s">
        <v>512</v>
      </c>
      <c r="F174" s="23" t="s">
        <v>3</v>
      </c>
      <c r="G174" s="23" t="s">
        <v>53</v>
      </c>
      <c r="H174" s="23">
        <v>1284</v>
      </c>
      <c r="I174" s="23" t="s">
        <v>78</v>
      </c>
      <c r="J174" s="23" t="s">
        <v>74</v>
      </c>
      <c r="K174" s="63" t="s">
        <v>320</v>
      </c>
      <c r="L174" s="12" t="s">
        <v>2</v>
      </c>
      <c r="M174" s="4">
        <v>2.19</v>
      </c>
      <c r="N174" s="10">
        <v>8.3747368421052624</v>
      </c>
      <c r="O174" s="11">
        <v>1.35</v>
      </c>
      <c r="P174" s="10">
        <v>0</v>
      </c>
      <c r="Q174" s="19">
        <f t="shared" si="55"/>
        <v>10</v>
      </c>
      <c r="R174" s="21">
        <f t="shared" si="67"/>
        <v>337.49999999999994</v>
      </c>
      <c r="S174" s="4">
        <f t="shared" si="58"/>
        <v>2.19</v>
      </c>
      <c r="T174" s="10">
        <f t="shared" si="63"/>
        <v>1</v>
      </c>
      <c r="U174" s="11">
        <f t="shared" si="59"/>
        <v>1.35</v>
      </c>
      <c r="V174" s="10">
        <f t="shared" si="64"/>
        <v>1</v>
      </c>
      <c r="W174" s="19">
        <f t="shared" si="5"/>
        <v>1.54</v>
      </c>
      <c r="X174" s="21">
        <f t="shared" si="68"/>
        <v>66.730000000000032</v>
      </c>
      <c r="Y174" s="4">
        <f t="shared" si="74"/>
        <v>2.19</v>
      </c>
      <c r="Z174" s="10">
        <v>1.8282486631016044</v>
      </c>
      <c r="AA174" s="11">
        <f t="shared" si="75"/>
        <v>1.35</v>
      </c>
      <c r="AB174" s="10">
        <v>0</v>
      </c>
      <c r="AC174" s="19">
        <f t="shared" si="7"/>
        <v>4</v>
      </c>
      <c r="AD174" s="19">
        <f t="shared" si="8"/>
        <v>2.1800000000000002</v>
      </c>
      <c r="AE174" s="21">
        <f t="shared" si="73"/>
        <v>65.450000000000017</v>
      </c>
      <c r="AF174" s="4">
        <f t="shared" si="70"/>
        <v>2.19</v>
      </c>
      <c r="AG174" s="10">
        <f t="shared" si="71"/>
        <v>2</v>
      </c>
      <c r="AH174" s="11">
        <f t="shared" si="72"/>
        <v>1.35</v>
      </c>
      <c r="AI174" s="10">
        <v>0</v>
      </c>
      <c r="AJ174" s="19">
        <f t="shared" si="49"/>
        <v>2.38</v>
      </c>
      <c r="AK174" s="21">
        <f t="shared" si="69"/>
        <v>54.619999999999983</v>
      </c>
      <c r="AL174" s="36"/>
    </row>
    <row r="175" spans="1:38" customFormat="1" x14ac:dyDescent="0.2">
      <c r="A175" s="37"/>
      <c r="B175" s="13">
        <f t="shared" si="66"/>
        <v>170</v>
      </c>
      <c r="C175" s="2" t="s">
        <v>508</v>
      </c>
      <c r="D175" s="28">
        <v>44884</v>
      </c>
      <c r="E175" s="2" t="s">
        <v>64</v>
      </c>
      <c r="F175" s="23" t="s">
        <v>27</v>
      </c>
      <c r="G175" s="23" t="s">
        <v>53</v>
      </c>
      <c r="H175" s="23">
        <v>1000</v>
      </c>
      <c r="I175" s="23" t="s">
        <v>79</v>
      </c>
      <c r="J175" s="23" t="s">
        <v>74</v>
      </c>
      <c r="K175" s="63" t="s">
        <v>318</v>
      </c>
      <c r="L175" s="12" t="s">
        <v>5</v>
      </c>
      <c r="M175" s="4">
        <v>8.6</v>
      </c>
      <c r="N175" s="10">
        <v>1.3102836879432624</v>
      </c>
      <c r="O175" s="11">
        <v>2.46</v>
      </c>
      <c r="P175" s="10">
        <v>0.88</v>
      </c>
      <c r="Q175" s="19">
        <f t="shared" si="55"/>
        <v>0</v>
      </c>
      <c r="R175" s="21">
        <f t="shared" si="67"/>
        <v>337.49999999999994</v>
      </c>
      <c r="S175" s="4">
        <f t="shared" si="58"/>
        <v>8.6</v>
      </c>
      <c r="T175" s="10">
        <f t="shared" si="63"/>
        <v>1</v>
      </c>
      <c r="U175" s="11">
        <f t="shared" si="59"/>
        <v>2.46</v>
      </c>
      <c r="V175" s="10">
        <f t="shared" si="64"/>
        <v>1</v>
      </c>
      <c r="W175" s="19">
        <f t="shared" si="5"/>
        <v>0.46</v>
      </c>
      <c r="X175" s="21">
        <f t="shared" si="68"/>
        <v>67.190000000000026</v>
      </c>
      <c r="Y175" s="4">
        <f t="shared" si="74"/>
        <v>8.6</v>
      </c>
      <c r="Z175" s="10">
        <v>0.46465116279069768</v>
      </c>
      <c r="AA175" s="11">
        <f t="shared" si="75"/>
        <v>2.46</v>
      </c>
      <c r="AB175" s="10">
        <v>0</v>
      </c>
      <c r="AC175" s="19">
        <f t="shared" si="7"/>
        <v>0</v>
      </c>
      <c r="AD175" s="19">
        <f t="shared" si="8"/>
        <v>-0.46</v>
      </c>
      <c r="AE175" s="21">
        <f t="shared" si="73"/>
        <v>64.990000000000023</v>
      </c>
      <c r="AF175" s="4">
        <f t="shared" si="70"/>
        <v>8.6</v>
      </c>
      <c r="AG175" s="10">
        <f t="shared" si="71"/>
        <v>0.5</v>
      </c>
      <c r="AH175" s="11">
        <f t="shared" si="72"/>
        <v>2.46</v>
      </c>
      <c r="AI175" s="10">
        <v>0</v>
      </c>
      <c r="AJ175" s="19">
        <f t="shared" si="49"/>
        <v>-0.5</v>
      </c>
      <c r="AK175" s="21">
        <f t="shared" si="69"/>
        <v>54.119999999999983</v>
      </c>
      <c r="AL175" s="36"/>
    </row>
    <row r="176" spans="1:38" customFormat="1" x14ac:dyDescent="0.2">
      <c r="A176" s="37"/>
      <c r="B176" s="13">
        <f t="shared" si="66"/>
        <v>171</v>
      </c>
      <c r="C176" s="2" t="s">
        <v>510</v>
      </c>
      <c r="D176" s="28">
        <v>44884</v>
      </c>
      <c r="E176" s="2" t="s">
        <v>119</v>
      </c>
      <c r="F176" s="23" t="s">
        <v>3</v>
      </c>
      <c r="G176" s="23" t="s">
        <v>53</v>
      </c>
      <c r="H176" s="23">
        <v>1000</v>
      </c>
      <c r="I176" s="23" t="s">
        <v>79</v>
      </c>
      <c r="J176" s="23" t="s">
        <v>87</v>
      </c>
      <c r="K176" s="63" t="s">
        <v>319</v>
      </c>
      <c r="L176" s="12" t="s">
        <v>2</v>
      </c>
      <c r="M176" s="4">
        <v>2.46</v>
      </c>
      <c r="N176" s="10">
        <v>6.857021276595745</v>
      </c>
      <c r="O176" s="11">
        <v>1.34</v>
      </c>
      <c r="P176" s="10">
        <v>0</v>
      </c>
      <c r="Q176" s="19">
        <f t="shared" si="55"/>
        <v>10</v>
      </c>
      <c r="R176" s="21">
        <f t="shared" si="67"/>
        <v>347.49999999999994</v>
      </c>
      <c r="S176" s="4">
        <f t="shared" si="58"/>
        <v>2.46</v>
      </c>
      <c r="T176" s="10">
        <f t="shared" si="63"/>
        <v>1</v>
      </c>
      <c r="U176" s="11">
        <f t="shared" si="59"/>
        <v>1.34</v>
      </c>
      <c r="V176" s="10">
        <f t="shared" si="64"/>
        <v>1</v>
      </c>
      <c r="W176" s="19">
        <f t="shared" si="5"/>
        <v>1.8</v>
      </c>
      <c r="X176" s="21">
        <f t="shared" si="68"/>
        <v>68.990000000000023</v>
      </c>
      <c r="Y176" s="4">
        <f t="shared" si="74"/>
        <v>2.46</v>
      </c>
      <c r="Z176" s="10">
        <v>1.6244217687074831</v>
      </c>
      <c r="AA176" s="11">
        <f t="shared" si="75"/>
        <v>1.34</v>
      </c>
      <c r="AB176" s="10">
        <v>0</v>
      </c>
      <c r="AC176" s="19">
        <f t="shared" si="7"/>
        <v>4</v>
      </c>
      <c r="AD176" s="19">
        <f t="shared" si="8"/>
        <v>2.37</v>
      </c>
      <c r="AE176" s="21">
        <f t="shared" si="73"/>
        <v>67.360000000000028</v>
      </c>
      <c r="AF176" s="4">
        <f t="shared" si="70"/>
        <v>2.46</v>
      </c>
      <c r="AG176" s="10">
        <f t="shared" si="71"/>
        <v>1</v>
      </c>
      <c r="AH176" s="11">
        <f t="shared" si="72"/>
        <v>1.34</v>
      </c>
      <c r="AI176" s="10">
        <v>0</v>
      </c>
      <c r="AJ176" s="19">
        <f t="shared" si="49"/>
        <v>1.46</v>
      </c>
      <c r="AK176" s="21">
        <f t="shared" si="69"/>
        <v>55.579999999999984</v>
      </c>
      <c r="AL176" s="36"/>
    </row>
    <row r="177" spans="1:38" customFormat="1" x14ac:dyDescent="0.2">
      <c r="A177" s="37"/>
      <c r="B177" s="13">
        <f t="shared" si="66"/>
        <v>172</v>
      </c>
      <c r="C177" s="2" t="s">
        <v>513</v>
      </c>
      <c r="D177" s="28">
        <v>44886</v>
      </c>
      <c r="E177" s="2" t="s">
        <v>128</v>
      </c>
      <c r="F177" s="23" t="s">
        <v>33</v>
      </c>
      <c r="G177" s="23" t="s">
        <v>53</v>
      </c>
      <c r="H177" s="23">
        <v>1200</v>
      </c>
      <c r="I177" s="23" t="s">
        <v>78</v>
      </c>
      <c r="J177" s="23" t="s">
        <v>74</v>
      </c>
      <c r="K177" s="63" t="s">
        <v>320</v>
      </c>
      <c r="L177" s="12" t="s">
        <v>46</v>
      </c>
      <c r="M177" s="4">
        <v>1.76</v>
      </c>
      <c r="N177" s="10">
        <v>13.124897959183674</v>
      </c>
      <c r="O177" s="11">
        <v>1.1299999999999999</v>
      </c>
      <c r="P177" s="10">
        <v>0</v>
      </c>
      <c r="Q177" s="19">
        <f t="shared" si="55"/>
        <v>-13.1</v>
      </c>
      <c r="R177" s="21">
        <f t="shared" si="67"/>
        <v>334.39999999999992</v>
      </c>
      <c r="S177" s="4">
        <f t="shared" si="58"/>
        <v>1.76</v>
      </c>
      <c r="T177" s="10">
        <f t="shared" si="63"/>
        <v>1</v>
      </c>
      <c r="U177" s="11">
        <f t="shared" si="59"/>
        <v>1.1299999999999999</v>
      </c>
      <c r="V177" s="10">
        <f t="shared" si="64"/>
        <v>1</v>
      </c>
      <c r="W177" s="19">
        <f t="shared" si="5"/>
        <v>-2</v>
      </c>
      <c r="X177" s="21">
        <f t="shared" si="68"/>
        <v>66.990000000000023</v>
      </c>
      <c r="Y177" s="4">
        <f t="shared" si="74"/>
        <v>1.76</v>
      </c>
      <c r="Z177" s="10">
        <v>2.270283687943262</v>
      </c>
      <c r="AA177" s="11">
        <f t="shared" si="75"/>
        <v>1.1299999999999999</v>
      </c>
      <c r="AB177" s="10">
        <v>0</v>
      </c>
      <c r="AC177" s="19">
        <f t="shared" si="7"/>
        <v>0</v>
      </c>
      <c r="AD177" s="19">
        <f t="shared" si="8"/>
        <v>-2.27</v>
      </c>
      <c r="AE177" s="21">
        <f t="shared" si="73"/>
        <v>65.090000000000032</v>
      </c>
      <c r="AF177" s="4">
        <f t="shared" si="70"/>
        <v>1.76</v>
      </c>
      <c r="AG177" s="10">
        <f t="shared" si="71"/>
        <v>2</v>
      </c>
      <c r="AH177" s="11">
        <f t="shared" si="72"/>
        <v>1.1299999999999999</v>
      </c>
      <c r="AI177" s="10">
        <v>0</v>
      </c>
      <c r="AJ177" s="19">
        <f t="shared" si="49"/>
        <v>-2</v>
      </c>
      <c r="AK177" s="21">
        <f t="shared" si="69"/>
        <v>53.579999999999984</v>
      </c>
      <c r="AL177" s="36"/>
    </row>
    <row r="178" spans="1:38" customFormat="1" x14ac:dyDescent="0.2">
      <c r="A178" s="37"/>
      <c r="B178" s="13">
        <f t="shared" si="66"/>
        <v>173</v>
      </c>
      <c r="C178" s="2" t="s">
        <v>241</v>
      </c>
      <c r="D178" s="28">
        <v>44888</v>
      </c>
      <c r="E178" s="2" t="s">
        <v>35</v>
      </c>
      <c r="F178" s="23" t="s">
        <v>18</v>
      </c>
      <c r="G178" s="23" t="s">
        <v>53</v>
      </c>
      <c r="H178" s="23">
        <v>1200</v>
      </c>
      <c r="I178" s="23" t="s">
        <v>78</v>
      </c>
      <c r="J178" s="23" t="s">
        <v>74</v>
      </c>
      <c r="K178" s="63" t="s">
        <v>320</v>
      </c>
      <c r="L178" s="12" t="s">
        <v>5</v>
      </c>
      <c r="M178" s="4">
        <v>2.4700000000000002</v>
      </c>
      <c r="N178" s="10">
        <v>6.7889361702127662</v>
      </c>
      <c r="O178" s="11">
        <v>1.49</v>
      </c>
      <c r="P178" s="10">
        <v>0</v>
      </c>
      <c r="Q178" s="19">
        <f t="shared" si="55"/>
        <v>-6.8</v>
      </c>
      <c r="R178" s="21">
        <f t="shared" si="67"/>
        <v>327.59999999999991</v>
      </c>
      <c r="S178" s="4">
        <f t="shared" si="58"/>
        <v>2.4700000000000002</v>
      </c>
      <c r="T178" s="10">
        <f t="shared" si="63"/>
        <v>1</v>
      </c>
      <c r="U178" s="11">
        <f t="shared" si="59"/>
        <v>1.49</v>
      </c>
      <c r="V178" s="10">
        <f t="shared" si="64"/>
        <v>1</v>
      </c>
      <c r="W178" s="19">
        <f t="shared" si="5"/>
        <v>-0.51</v>
      </c>
      <c r="X178" s="21">
        <f t="shared" si="68"/>
        <v>66.480000000000018</v>
      </c>
      <c r="Y178" s="4">
        <f t="shared" si="74"/>
        <v>2.4700000000000002</v>
      </c>
      <c r="Z178" s="10">
        <v>1.6190909090909091</v>
      </c>
      <c r="AA178" s="11">
        <f t="shared" si="75"/>
        <v>1.49</v>
      </c>
      <c r="AB178" s="10">
        <v>0</v>
      </c>
      <c r="AC178" s="19">
        <f t="shared" si="7"/>
        <v>0</v>
      </c>
      <c r="AD178" s="19">
        <f t="shared" si="8"/>
        <v>-1.62</v>
      </c>
      <c r="AE178" s="21">
        <f t="shared" si="73"/>
        <v>63.470000000000034</v>
      </c>
      <c r="AF178" s="4">
        <f t="shared" si="70"/>
        <v>2.4700000000000002</v>
      </c>
      <c r="AG178" s="10">
        <f t="shared" si="71"/>
        <v>2</v>
      </c>
      <c r="AH178" s="11">
        <f t="shared" si="72"/>
        <v>1.49</v>
      </c>
      <c r="AI178" s="10">
        <v>0</v>
      </c>
      <c r="AJ178" s="19">
        <f t="shared" si="49"/>
        <v>-2</v>
      </c>
      <c r="AK178" s="21">
        <f t="shared" si="69"/>
        <v>51.579999999999984</v>
      </c>
      <c r="AL178" s="36"/>
    </row>
    <row r="179" spans="1:38" customFormat="1" x14ac:dyDescent="0.2">
      <c r="A179" s="37"/>
      <c r="B179" s="13">
        <f t="shared" si="66"/>
        <v>174</v>
      </c>
      <c r="C179" s="2" t="s">
        <v>514</v>
      </c>
      <c r="D179" s="28">
        <v>44888</v>
      </c>
      <c r="E179" s="2" t="s">
        <v>35</v>
      </c>
      <c r="F179" s="23" t="s">
        <v>18</v>
      </c>
      <c r="G179" s="23" t="s">
        <v>53</v>
      </c>
      <c r="H179" s="23">
        <v>1200</v>
      </c>
      <c r="I179" s="23" t="s">
        <v>78</v>
      </c>
      <c r="J179" s="23" t="s">
        <v>74</v>
      </c>
      <c r="K179" s="63" t="s">
        <v>318</v>
      </c>
      <c r="L179" s="12" t="s">
        <v>60</v>
      </c>
      <c r="M179" s="4">
        <v>6</v>
      </c>
      <c r="N179" s="10">
        <v>1.9900000000000002</v>
      </c>
      <c r="O179" s="11">
        <v>1.68</v>
      </c>
      <c r="P179" s="10">
        <v>0</v>
      </c>
      <c r="Q179" s="19">
        <f t="shared" si="55"/>
        <v>-2</v>
      </c>
      <c r="R179" s="21">
        <f t="shared" ref="R179" si="76">Q179+R178</f>
        <v>325.59999999999991</v>
      </c>
      <c r="S179" s="4">
        <f t="shared" ref="S179" si="77">M179</f>
        <v>6</v>
      </c>
      <c r="T179" s="10">
        <f t="shared" ref="T179" si="78">IF(S179&gt;0,T$4,0)</f>
        <v>1</v>
      </c>
      <c r="U179" s="11">
        <f t="shared" ref="U179" si="79">O179</f>
        <v>1.68</v>
      </c>
      <c r="V179" s="10">
        <f t="shared" ref="V179" si="80">IF(U179&gt;0,V$4,0)</f>
        <v>1</v>
      </c>
      <c r="W179" s="19">
        <f t="shared" si="5"/>
        <v>-2</v>
      </c>
      <c r="X179" s="21">
        <f t="shared" ref="X179" si="81">W179+X178</f>
        <v>64.480000000000018</v>
      </c>
      <c r="Y179" s="4">
        <f t="shared" ref="Y179" si="82">S179</f>
        <v>6</v>
      </c>
      <c r="Z179" s="10">
        <v>0.66666666666666652</v>
      </c>
      <c r="AA179" s="11">
        <f t="shared" ref="AA179" si="83">U179</f>
        <v>1.68</v>
      </c>
      <c r="AB179" s="10">
        <v>0</v>
      </c>
      <c r="AC179" s="19">
        <f t="shared" si="7"/>
        <v>0</v>
      </c>
      <c r="AD179" s="19">
        <f t="shared" si="8"/>
        <v>-0.67</v>
      </c>
      <c r="AE179" s="21">
        <f t="shared" ref="AE179" si="84">AD179+AE178</f>
        <v>62.800000000000033</v>
      </c>
      <c r="AF179" s="4">
        <f t="shared" ref="AF179" si="85">M179</f>
        <v>6</v>
      </c>
      <c r="AG179" s="10">
        <f t="shared" ref="AG179" si="86">IF(K179=$AH$3,$AG$3,IF(K179=$AH$4,$AG$4,IF(K179=$AJ$3,$AI$3,IF(K179=$AJ$4,$AI$4,0))))</f>
        <v>0.5</v>
      </c>
      <c r="AH179" s="11">
        <f t="shared" ref="AH179" si="87">O179</f>
        <v>1.68</v>
      </c>
      <c r="AI179" s="10">
        <v>0</v>
      </c>
      <c r="AJ179" s="19">
        <f t="shared" si="49"/>
        <v>-0.5</v>
      </c>
      <c r="AK179" s="21">
        <f t="shared" ref="AK179" si="88">AJ179+AK178</f>
        <v>51.079999999999984</v>
      </c>
      <c r="AL179" s="36"/>
    </row>
    <row r="180" spans="1:38" x14ac:dyDescent="0.2">
      <c r="A180" s="37"/>
      <c r="B180" s="13">
        <f t="shared" si="66"/>
        <v>175</v>
      </c>
      <c r="C180" s="2" t="s">
        <v>287</v>
      </c>
      <c r="D180" s="28">
        <v>44889</v>
      </c>
      <c r="E180" s="2" t="s">
        <v>32</v>
      </c>
      <c r="F180" s="23" t="s">
        <v>27</v>
      </c>
      <c r="G180" s="23" t="s">
        <v>53</v>
      </c>
      <c r="H180" s="23">
        <v>1000</v>
      </c>
      <c r="I180" s="23" t="s">
        <v>79</v>
      </c>
      <c r="J180" s="23" t="s">
        <v>74</v>
      </c>
      <c r="K180" s="63" t="s">
        <v>318</v>
      </c>
      <c r="L180" s="12" t="s">
        <v>2</v>
      </c>
      <c r="M180" s="4">
        <v>14</v>
      </c>
      <c r="N180" s="10">
        <v>0.77153846153846173</v>
      </c>
      <c r="O180" s="11">
        <v>2.88</v>
      </c>
      <c r="P180" s="10">
        <v>0.39333333333333298</v>
      </c>
      <c r="Q180" s="19">
        <f t="shared" si="55"/>
        <v>10.8</v>
      </c>
      <c r="R180" s="21">
        <f t="shared" ref="R180" si="89">Q180+R179</f>
        <v>336.39999999999992</v>
      </c>
      <c r="S180" s="4">
        <f t="shared" ref="S180" si="90">M180</f>
        <v>14</v>
      </c>
      <c r="T180" s="10">
        <f t="shared" ref="T180" si="91">IF(S180&gt;0,T$4,0)</f>
        <v>1</v>
      </c>
      <c r="U180" s="11">
        <f t="shared" ref="U180" si="92">O180</f>
        <v>2.88</v>
      </c>
      <c r="V180" s="10">
        <f t="shared" ref="V180" si="93">IF(U180&gt;0,V$4,0)</f>
        <v>1</v>
      </c>
      <c r="W180" s="19">
        <f t="shared" si="5"/>
        <v>14.88</v>
      </c>
      <c r="X180" s="21">
        <f t="shared" ref="X180" si="94">W180+X179</f>
        <v>79.360000000000014</v>
      </c>
      <c r="Y180" s="4">
        <f t="shared" ref="Y180" si="95">S180</f>
        <v>14</v>
      </c>
      <c r="Z180" s="10">
        <v>0.28571428571428575</v>
      </c>
      <c r="AA180" s="11">
        <f t="shared" ref="AA180" si="96">U180</f>
        <v>2.88</v>
      </c>
      <c r="AB180" s="10">
        <v>0</v>
      </c>
      <c r="AC180" s="19">
        <f t="shared" si="7"/>
        <v>4</v>
      </c>
      <c r="AD180" s="19">
        <f t="shared" si="8"/>
        <v>3.71</v>
      </c>
      <c r="AE180" s="21">
        <f t="shared" ref="AE180" si="97">AD180+AE179</f>
        <v>66.510000000000034</v>
      </c>
      <c r="AF180" s="4">
        <f t="shared" ref="AF180" si="98">M180</f>
        <v>14</v>
      </c>
      <c r="AG180" s="10">
        <f t="shared" ref="AG180" si="99">IF(K180=$AH$3,$AG$3,IF(K180=$AH$4,$AG$4,IF(K180=$AJ$3,$AI$3,IF(K180=$AJ$4,$AI$4,0))))</f>
        <v>0.5</v>
      </c>
      <c r="AH180" s="11">
        <f t="shared" ref="AH180" si="100">O180</f>
        <v>2.88</v>
      </c>
      <c r="AI180" s="10">
        <v>0</v>
      </c>
      <c r="AJ180" s="19">
        <f t="shared" si="49"/>
        <v>6.5</v>
      </c>
      <c r="AK180" s="21">
        <f t="shared" ref="AK180" si="101">AJ180+AK179</f>
        <v>57.579999999999984</v>
      </c>
      <c r="AL180" s="36"/>
    </row>
    <row r="181" spans="1:38" x14ac:dyDescent="0.2">
      <c r="A181" s="37"/>
      <c r="B181" s="13">
        <f t="shared" si="66"/>
        <v>176</v>
      </c>
      <c r="C181" s="2" t="s">
        <v>515</v>
      </c>
      <c r="D181" s="28">
        <v>44890</v>
      </c>
      <c r="E181" s="2" t="s">
        <v>124</v>
      </c>
      <c r="F181" s="23" t="s">
        <v>3</v>
      </c>
      <c r="G181" s="23" t="s">
        <v>53</v>
      </c>
      <c r="H181" s="23">
        <v>1100</v>
      </c>
      <c r="I181" s="23" t="s">
        <v>79</v>
      </c>
      <c r="J181" s="23" t="s">
        <v>87</v>
      </c>
      <c r="K181" s="63" t="s">
        <v>319</v>
      </c>
      <c r="L181" s="12" t="s">
        <v>1</v>
      </c>
      <c r="M181" s="4">
        <v>3.14</v>
      </c>
      <c r="N181" s="10">
        <v>4.6752941176470593</v>
      </c>
      <c r="O181" s="11">
        <v>1.65</v>
      </c>
      <c r="P181" s="10">
        <v>0</v>
      </c>
      <c r="Q181" s="19">
        <f t="shared" si="55"/>
        <v>-4.7</v>
      </c>
      <c r="R181" s="21">
        <f t="shared" ref="R181" si="102">Q181+R180</f>
        <v>331.69999999999993</v>
      </c>
      <c r="S181" s="4">
        <f t="shared" ref="S181" si="103">M181</f>
        <v>3.14</v>
      </c>
      <c r="T181" s="10">
        <f t="shared" ref="T181" si="104">IF(S181&gt;0,T$4,0)</f>
        <v>1</v>
      </c>
      <c r="U181" s="11">
        <f t="shared" ref="U181" si="105">O181</f>
        <v>1.65</v>
      </c>
      <c r="V181" s="10">
        <f t="shared" ref="V181" si="106">IF(U181&gt;0,V$4,0)</f>
        <v>1</v>
      </c>
      <c r="W181" s="19">
        <f t="shared" si="5"/>
        <v>-0.35</v>
      </c>
      <c r="X181" s="21">
        <f t="shared" ref="X181" si="107">W181+X180</f>
        <v>79.010000000000019</v>
      </c>
      <c r="Y181" s="4">
        <f t="shared" ref="Y181" si="108">S181</f>
        <v>3.14</v>
      </c>
      <c r="Z181" s="10">
        <v>1.2750974025974022</v>
      </c>
      <c r="AA181" s="11">
        <f t="shared" ref="AA181" si="109">U181</f>
        <v>1.65</v>
      </c>
      <c r="AB181" s="10">
        <v>0</v>
      </c>
      <c r="AC181" s="19">
        <f t="shared" si="7"/>
        <v>0</v>
      </c>
      <c r="AD181" s="19">
        <f t="shared" si="8"/>
        <v>-1.28</v>
      </c>
      <c r="AE181" s="21">
        <f t="shared" ref="AE181" si="110">AD181+AE180</f>
        <v>65.230000000000032</v>
      </c>
      <c r="AF181" s="4">
        <f t="shared" ref="AF181" si="111">M181</f>
        <v>3.14</v>
      </c>
      <c r="AG181" s="10">
        <f t="shared" ref="AG181" si="112">IF(K181=$AH$3,$AG$3,IF(K181=$AH$4,$AG$4,IF(K181=$AJ$3,$AI$3,IF(K181=$AJ$4,$AI$4,0))))</f>
        <v>1</v>
      </c>
      <c r="AH181" s="11">
        <f t="shared" ref="AH181" si="113">O181</f>
        <v>1.65</v>
      </c>
      <c r="AI181" s="10">
        <v>0</v>
      </c>
      <c r="AJ181" s="19">
        <f t="shared" si="49"/>
        <v>-1</v>
      </c>
      <c r="AK181" s="21">
        <f t="shared" ref="AK181" si="114">AJ181+AK180</f>
        <v>56.579999999999984</v>
      </c>
      <c r="AL181" s="36"/>
    </row>
    <row r="182" spans="1:38" x14ac:dyDescent="0.2">
      <c r="A182" s="37"/>
      <c r="B182" s="13">
        <f t="shared" si="66"/>
        <v>177</v>
      </c>
      <c r="C182" s="2" t="s">
        <v>517</v>
      </c>
      <c r="D182" s="28">
        <v>44891</v>
      </c>
      <c r="E182" s="2" t="s">
        <v>7</v>
      </c>
      <c r="F182" s="23" t="s">
        <v>18</v>
      </c>
      <c r="G182" s="23" t="s">
        <v>53</v>
      </c>
      <c r="H182" s="23">
        <v>1217</v>
      </c>
      <c r="I182" s="23" t="s">
        <v>78</v>
      </c>
      <c r="J182" s="23" t="s">
        <v>74</v>
      </c>
      <c r="K182" s="63" t="s">
        <v>318</v>
      </c>
      <c r="L182" s="12" t="s">
        <v>2</v>
      </c>
      <c r="M182" s="4">
        <v>5.9</v>
      </c>
      <c r="N182" s="10">
        <v>2.0406896551724136</v>
      </c>
      <c r="O182" s="11">
        <v>2.1800000000000002</v>
      </c>
      <c r="P182" s="10">
        <v>1.7688888888888892</v>
      </c>
      <c r="Q182" s="19">
        <f t="shared" si="55"/>
        <v>12.1</v>
      </c>
      <c r="R182" s="21">
        <f t="shared" ref="R182" si="115">Q182+R181</f>
        <v>343.79999999999995</v>
      </c>
      <c r="S182" s="4">
        <f t="shared" ref="S182" si="116">M182</f>
        <v>5.9</v>
      </c>
      <c r="T182" s="10">
        <f t="shared" ref="T182" si="117">IF(S182&gt;0,T$4,0)</f>
        <v>1</v>
      </c>
      <c r="U182" s="11">
        <f t="shared" ref="U182" si="118">O182</f>
        <v>2.1800000000000002</v>
      </c>
      <c r="V182" s="10">
        <f t="shared" ref="V182" si="119">IF(U182&gt;0,V$4,0)</f>
        <v>1</v>
      </c>
      <c r="W182" s="19">
        <f t="shared" si="5"/>
        <v>6.08</v>
      </c>
      <c r="X182" s="21">
        <f t="shared" ref="X182" si="120">W182+X181</f>
        <v>85.090000000000018</v>
      </c>
      <c r="Y182" s="4">
        <f t="shared" ref="Y182" si="121">S182</f>
        <v>5.9</v>
      </c>
      <c r="Z182" s="10">
        <v>0.67779661016949144</v>
      </c>
      <c r="AA182" s="11">
        <f t="shared" ref="AA182" si="122">U182</f>
        <v>2.1800000000000002</v>
      </c>
      <c r="AB182" s="10">
        <v>0</v>
      </c>
      <c r="AC182" s="19">
        <f t="shared" si="7"/>
        <v>4</v>
      </c>
      <c r="AD182" s="19">
        <f t="shared" si="8"/>
        <v>3.32</v>
      </c>
      <c r="AE182" s="21">
        <f t="shared" ref="AE182" si="123">AD182+AE181</f>
        <v>68.550000000000026</v>
      </c>
      <c r="AF182" s="4">
        <f t="shared" ref="AF182" si="124">M182</f>
        <v>5.9</v>
      </c>
      <c r="AG182" s="10">
        <f t="shared" ref="AG182" si="125">IF(K182=$AH$3,$AG$3,IF(K182=$AH$4,$AG$4,IF(K182=$AJ$3,$AI$3,IF(K182=$AJ$4,$AI$4,0))))</f>
        <v>0.5</v>
      </c>
      <c r="AH182" s="11">
        <f t="shared" ref="AH182" si="126">O182</f>
        <v>2.1800000000000002</v>
      </c>
      <c r="AI182" s="10">
        <v>0</v>
      </c>
      <c r="AJ182" s="19">
        <f t="shared" si="49"/>
        <v>2.4500000000000002</v>
      </c>
      <c r="AK182" s="21">
        <f t="shared" ref="AK182" si="127">AJ182+AK181</f>
        <v>59.029999999999987</v>
      </c>
      <c r="AL182" s="36"/>
    </row>
    <row r="183" spans="1:38" x14ac:dyDescent="0.2">
      <c r="A183" s="37"/>
      <c r="B183" s="13">
        <f t="shared" si="66"/>
        <v>178</v>
      </c>
      <c r="C183" s="2" t="s">
        <v>519</v>
      </c>
      <c r="D183" s="28">
        <v>44891</v>
      </c>
      <c r="E183" s="2" t="s">
        <v>7</v>
      </c>
      <c r="F183" s="23" t="s">
        <v>29</v>
      </c>
      <c r="G183" s="23" t="s">
        <v>53</v>
      </c>
      <c r="H183" s="23">
        <v>1217</v>
      </c>
      <c r="I183" s="23" t="s">
        <v>78</v>
      </c>
      <c r="J183" s="23" t="s">
        <v>74</v>
      </c>
      <c r="K183" s="63" t="s">
        <v>318</v>
      </c>
      <c r="L183" s="12" t="s">
        <v>1</v>
      </c>
      <c r="M183" s="4">
        <v>3.08</v>
      </c>
      <c r="N183" s="10">
        <v>4.8278787878787872</v>
      </c>
      <c r="O183" s="11">
        <v>1.53</v>
      </c>
      <c r="P183" s="10">
        <v>0</v>
      </c>
      <c r="Q183" s="19">
        <f t="shared" si="55"/>
        <v>-4.8</v>
      </c>
      <c r="R183" s="21">
        <f t="shared" ref="R183" si="128">Q183+R182</f>
        <v>338.99999999999994</v>
      </c>
      <c r="S183" s="4">
        <f t="shared" ref="S183" si="129">M183</f>
        <v>3.08</v>
      </c>
      <c r="T183" s="10">
        <f t="shared" ref="T183" si="130">IF(S183&gt;0,T$4,0)</f>
        <v>1</v>
      </c>
      <c r="U183" s="11">
        <f t="shared" ref="U183" si="131">O183</f>
        <v>1.53</v>
      </c>
      <c r="V183" s="10">
        <f t="shared" ref="V183" si="132">IF(U183&gt;0,V$4,0)</f>
        <v>1</v>
      </c>
      <c r="W183" s="19">
        <f t="shared" si="5"/>
        <v>-0.47</v>
      </c>
      <c r="X183" s="21">
        <f t="shared" ref="X183" si="133">W183+X182</f>
        <v>84.620000000000019</v>
      </c>
      <c r="Y183" s="4">
        <f t="shared" ref="Y183" si="134">S183</f>
        <v>3.08</v>
      </c>
      <c r="Z183" s="10">
        <v>1.2971146953405017</v>
      </c>
      <c r="AA183" s="11">
        <f t="shared" ref="AA183" si="135">U183</f>
        <v>1.53</v>
      </c>
      <c r="AB183" s="10">
        <v>0</v>
      </c>
      <c r="AC183" s="19">
        <f t="shared" si="7"/>
        <v>0</v>
      </c>
      <c r="AD183" s="19">
        <f t="shared" si="8"/>
        <v>-1.3</v>
      </c>
      <c r="AE183" s="21">
        <f t="shared" ref="AE183" si="136">AD183+AE182</f>
        <v>67.250000000000028</v>
      </c>
      <c r="AF183" s="4">
        <f t="shared" ref="AF183" si="137">M183</f>
        <v>3.08</v>
      </c>
      <c r="AG183" s="10">
        <f t="shared" ref="AG183" si="138">IF(K183=$AH$3,$AG$3,IF(K183=$AH$4,$AG$4,IF(K183=$AJ$3,$AI$3,IF(K183=$AJ$4,$AI$4,0))))</f>
        <v>0.5</v>
      </c>
      <c r="AH183" s="11">
        <f t="shared" ref="AH183" si="139">O183</f>
        <v>1.53</v>
      </c>
      <c r="AI183" s="10">
        <v>0</v>
      </c>
      <c r="AJ183" s="19">
        <f t="shared" si="49"/>
        <v>-0.5</v>
      </c>
      <c r="AK183" s="21">
        <f t="shared" ref="AK183" si="140">AJ183+AK182</f>
        <v>58.529999999999987</v>
      </c>
      <c r="AL183" s="36"/>
    </row>
    <row r="184" spans="1:38" x14ac:dyDescent="0.2">
      <c r="A184" s="37"/>
      <c r="B184" s="13">
        <f t="shared" si="66"/>
        <v>179</v>
      </c>
      <c r="C184" s="2" t="s">
        <v>518</v>
      </c>
      <c r="D184" s="28">
        <v>44891</v>
      </c>
      <c r="E184" s="2" t="s">
        <v>7</v>
      </c>
      <c r="F184" s="23" t="s">
        <v>27</v>
      </c>
      <c r="G184" s="23" t="s">
        <v>53</v>
      </c>
      <c r="H184" s="23">
        <v>1017</v>
      </c>
      <c r="I184" s="23" t="s">
        <v>78</v>
      </c>
      <c r="J184" s="23" t="s">
        <v>74</v>
      </c>
      <c r="K184" s="63" t="s">
        <v>319</v>
      </c>
      <c r="L184" s="12" t="s">
        <v>65</v>
      </c>
      <c r="M184" s="4">
        <v>3.61</v>
      </c>
      <c r="N184" s="10">
        <v>3.82</v>
      </c>
      <c r="O184" s="11">
        <v>1.6</v>
      </c>
      <c r="P184" s="10">
        <v>0</v>
      </c>
      <c r="Q184" s="19">
        <f t="shared" si="55"/>
        <v>-3.8</v>
      </c>
      <c r="R184" s="21">
        <f t="shared" ref="R184" si="141">Q184+R183</f>
        <v>335.19999999999993</v>
      </c>
      <c r="S184" s="4">
        <f t="shared" ref="S184" si="142">M184</f>
        <v>3.61</v>
      </c>
      <c r="T184" s="10">
        <f t="shared" ref="T184" si="143">IF(S184&gt;0,T$4,0)</f>
        <v>1</v>
      </c>
      <c r="U184" s="11">
        <f t="shared" ref="U184" si="144">O184</f>
        <v>1.6</v>
      </c>
      <c r="V184" s="10">
        <f t="shared" ref="V184" si="145">IF(U184&gt;0,V$4,0)</f>
        <v>1</v>
      </c>
      <c r="W184" s="19">
        <f t="shared" si="5"/>
        <v>-2</v>
      </c>
      <c r="X184" s="21">
        <f t="shared" ref="X184" si="146">W184+X183</f>
        <v>82.620000000000019</v>
      </c>
      <c r="Y184" s="4">
        <f t="shared" ref="Y184" si="147">S184</f>
        <v>3.61</v>
      </c>
      <c r="Z184" s="10">
        <v>1.1072413793103448</v>
      </c>
      <c r="AA184" s="11">
        <f t="shared" ref="AA184" si="148">U184</f>
        <v>1.6</v>
      </c>
      <c r="AB184" s="10">
        <v>0</v>
      </c>
      <c r="AC184" s="19">
        <f t="shared" si="7"/>
        <v>0</v>
      </c>
      <c r="AD184" s="19">
        <f t="shared" si="8"/>
        <v>-1.1100000000000001</v>
      </c>
      <c r="AE184" s="21">
        <f t="shared" ref="AE184" si="149">AD184+AE183</f>
        <v>66.140000000000029</v>
      </c>
      <c r="AF184" s="4">
        <f t="shared" ref="AF184" si="150">M184</f>
        <v>3.61</v>
      </c>
      <c r="AG184" s="10">
        <f t="shared" ref="AG184" si="151">IF(K184=$AH$3,$AG$3,IF(K184=$AH$4,$AG$4,IF(K184=$AJ$3,$AI$3,IF(K184=$AJ$4,$AI$4,0))))</f>
        <v>1</v>
      </c>
      <c r="AH184" s="11">
        <f t="shared" ref="AH184" si="152">O184</f>
        <v>1.6</v>
      </c>
      <c r="AI184" s="10">
        <v>0</v>
      </c>
      <c r="AJ184" s="19">
        <f t="shared" si="49"/>
        <v>-1</v>
      </c>
      <c r="AK184" s="21">
        <f t="shared" ref="AK184" si="153">AJ184+AK183</f>
        <v>57.529999999999987</v>
      </c>
      <c r="AL184" s="36"/>
    </row>
    <row r="185" spans="1:38" x14ac:dyDescent="0.2">
      <c r="A185" s="37"/>
      <c r="B185" s="13">
        <f t="shared" si="66"/>
        <v>180</v>
      </c>
      <c r="C185" s="2" t="s">
        <v>520</v>
      </c>
      <c r="D185" s="28">
        <v>44892</v>
      </c>
      <c r="E185" s="2" t="s">
        <v>47</v>
      </c>
      <c r="F185" s="23" t="s">
        <v>29</v>
      </c>
      <c r="G185" s="23" t="s">
        <v>53</v>
      </c>
      <c r="H185" s="23">
        <v>1100</v>
      </c>
      <c r="I185" s="23" t="s">
        <v>78</v>
      </c>
      <c r="J185" s="23" t="s">
        <v>74</v>
      </c>
      <c r="K185" s="63" t="s">
        <v>319</v>
      </c>
      <c r="L185" s="12" t="s">
        <v>52</v>
      </c>
      <c r="M185" s="4">
        <v>4.66</v>
      </c>
      <c r="N185" s="10">
        <v>2.7441379310344822</v>
      </c>
      <c r="O185" s="11">
        <v>1.9</v>
      </c>
      <c r="P185" s="10">
        <v>3.0259340659340661</v>
      </c>
      <c r="Q185" s="19">
        <f t="shared" si="55"/>
        <v>-5.8</v>
      </c>
      <c r="R185" s="21">
        <f t="shared" ref="R185" si="154">Q185+R184</f>
        <v>329.39999999999992</v>
      </c>
      <c r="S185" s="4">
        <f t="shared" ref="S185" si="155">M185</f>
        <v>4.66</v>
      </c>
      <c r="T185" s="10">
        <f t="shared" ref="T185" si="156">IF(S185&gt;0,T$4,0)</f>
        <v>1</v>
      </c>
      <c r="U185" s="11">
        <f t="shared" ref="U185" si="157">O185</f>
        <v>1.9</v>
      </c>
      <c r="V185" s="10">
        <f t="shared" ref="V185" si="158">IF(U185&gt;0,V$4,0)</f>
        <v>1</v>
      </c>
      <c r="W185" s="19">
        <f t="shared" si="5"/>
        <v>-2</v>
      </c>
      <c r="X185" s="21">
        <f t="shared" ref="X185" si="159">W185+X184</f>
        <v>80.620000000000019</v>
      </c>
      <c r="Y185" s="4">
        <f t="shared" ref="Y185" si="160">S185</f>
        <v>4.66</v>
      </c>
      <c r="Z185" s="10">
        <v>0.85759358288770049</v>
      </c>
      <c r="AA185" s="11">
        <f t="shared" ref="AA185" si="161">U185</f>
        <v>1.9</v>
      </c>
      <c r="AB185" s="10">
        <v>0</v>
      </c>
      <c r="AC185" s="19">
        <f t="shared" si="7"/>
        <v>0</v>
      </c>
      <c r="AD185" s="19">
        <f t="shared" si="8"/>
        <v>-0.86</v>
      </c>
      <c r="AE185" s="21">
        <f t="shared" ref="AE185" si="162">AD185+AE184</f>
        <v>65.28000000000003</v>
      </c>
      <c r="AF185" s="4">
        <f t="shared" ref="AF185" si="163">M185</f>
        <v>4.66</v>
      </c>
      <c r="AG185" s="10">
        <f t="shared" ref="AG185" si="164">IF(K185=$AH$3,$AG$3,IF(K185=$AH$4,$AG$4,IF(K185=$AJ$3,$AI$3,IF(K185=$AJ$4,$AI$4,0))))</f>
        <v>1</v>
      </c>
      <c r="AH185" s="11">
        <f t="shared" ref="AH185" si="165">O185</f>
        <v>1.9</v>
      </c>
      <c r="AI185" s="10">
        <v>0</v>
      </c>
      <c r="AJ185" s="19">
        <f t="shared" si="49"/>
        <v>-1</v>
      </c>
      <c r="AK185" s="21">
        <f t="shared" ref="AK185" si="166">AJ185+AK184</f>
        <v>56.529999999999987</v>
      </c>
      <c r="AL185" s="36"/>
    </row>
    <row r="186" spans="1:38" x14ac:dyDescent="0.2">
      <c r="A186" s="37"/>
      <c r="B186" s="13">
        <f t="shared" si="66"/>
        <v>181</v>
      </c>
      <c r="C186" s="2" t="s">
        <v>521</v>
      </c>
      <c r="D186" s="28">
        <v>44892</v>
      </c>
      <c r="E186" s="2" t="s">
        <v>34</v>
      </c>
      <c r="F186" s="23" t="s">
        <v>29</v>
      </c>
      <c r="G186" s="23" t="s">
        <v>53</v>
      </c>
      <c r="H186" s="23">
        <v>1200</v>
      </c>
      <c r="I186" s="23" t="s">
        <v>78</v>
      </c>
      <c r="J186" s="23" t="s">
        <v>74</v>
      </c>
      <c r="K186" s="63" t="s">
        <v>318</v>
      </c>
      <c r="L186" s="12" t="s">
        <v>5</v>
      </c>
      <c r="M186" s="4">
        <v>3.18</v>
      </c>
      <c r="N186" s="10">
        <v>4.5771428571428565</v>
      </c>
      <c r="O186" s="11">
        <v>1.59</v>
      </c>
      <c r="P186" s="10">
        <v>0</v>
      </c>
      <c r="Q186" s="19">
        <f t="shared" si="55"/>
        <v>-4.5999999999999996</v>
      </c>
      <c r="R186" s="21">
        <f t="shared" ref="R186" si="167">Q186+R185</f>
        <v>324.7999999999999</v>
      </c>
      <c r="S186" s="4">
        <f t="shared" ref="S186" si="168">M186</f>
        <v>3.18</v>
      </c>
      <c r="T186" s="10">
        <f t="shared" ref="T186" si="169">IF(S186&gt;0,T$4,0)</f>
        <v>1</v>
      </c>
      <c r="U186" s="11">
        <f t="shared" ref="U186" si="170">O186</f>
        <v>1.59</v>
      </c>
      <c r="V186" s="10">
        <f t="shared" ref="V186" si="171">IF(U186&gt;0,V$4,0)</f>
        <v>1</v>
      </c>
      <c r="W186" s="19">
        <f t="shared" si="5"/>
        <v>-0.41</v>
      </c>
      <c r="X186" s="21">
        <f t="shared" ref="X186" si="172">W186+X185</f>
        <v>80.210000000000022</v>
      </c>
      <c r="Y186" s="4">
        <f t="shared" ref="Y186" si="173">S186</f>
        <v>3.18</v>
      </c>
      <c r="Z186" s="10">
        <v>1.2580314960629921</v>
      </c>
      <c r="AA186" s="11">
        <f t="shared" ref="AA186" si="174">U186</f>
        <v>1.59</v>
      </c>
      <c r="AB186" s="10">
        <v>0</v>
      </c>
      <c r="AC186" s="19">
        <f t="shared" si="7"/>
        <v>0</v>
      </c>
      <c r="AD186" s="19">
        <f t="shared" si="8"/>
        <v>-1.26</v>
      </c>
      <c r="AE186" s="21">
        <f t="shared" ref="AE186" si="175">AD186+AE185</f>
        <v>64.020000000000024</v>
      </c>
      <c r="AF186" s="4">
        <f t="shared" ref="AF186" si="176">M186</f>
        <v>3.18</v>
      </c>
      <c r="AG186" s="10">
        <f t="shared" ref="AG186" si="177">IF(K186=$AH$3,$AG$3,IF(K186=$AH$4,$AG$4,IF(K186=$AJ$3,$AI$3,IF(K186=$AJ$4,$AI$4,0))))</f>
        <v>0.5</v>
      </c>
      <c r="AH186" s="11">
        <f t="shared" ref="AH186" si="178">O186</f>
        <v>1.59</v>
      </c>
      <c r="AI186" s="10">
        <v>0</v>
      </c>
      <c r="AJ186" s="19">
        <f t="shared" si="49"/>
        <v>-0.5</v>
      </c>
      <c r="AK186" s="21">
        <f t="shared" ref="AK186" si="179">AJ186+AK185</f>
        <v>56.029999999999987</v>
      </c>
      <c r="AL186" s="36"/>
    </row>
    <row r="187" spans="1:38" x14ac:dyDescent="0.2">
      <c r="A187" s="37"/>
      <c r="B187" s="13">
        <f t="shared" si="66"/>
        <v>182</v>
      </c>
      <c r="C187" s="2" t="s">
        <v>525</v>
      </c>
      <c r="D187" s="28">
        <v>44895</v>
      </c>
      <c r="E187" s="2" t="s">
        <v>42</v>
      </c>
      <c r="F187" s="23" t="s">
        <v>29</v>
      </c>
      <c r="G187" s="23" t="s">
        <v>53</v>
      </c>
      <c r="H187" s="23">
        <v>1200</v>
      </c>
      <c r="I187" s="23" t="s">
        <v>79</v>
      </c>
      <c r="J187" s="23" t="s">
        <v>74</v>
      </c>
      <c r="K187" s="63" t="s">
        <v>318</v>
      </c>
      <c r="L187" s="12" t="s">
        <v>71</v>
      </c>
      <c r="M187" s="4">
        <v>3.05</v>
      </c>
      <c r="N187" s="10">
        <v>4.8763636363636369</v>
      </c>
      <c r="O187" s="11">
        <v>1.61</v>
      </c>
      <c r="P187" s="10">
        <v>0</v>
      </c>
      <c r="Q187" s="19">
        <f t="shared" si="55"/>
        <v>-4.9000000000000004</v>
      </c>
      <c r="R187" s="21">
        <f t="shared" ref="R187:R189" si="180">Q187+R186</f>
        <v>319.89999999999992</v>
      </c>
      <c r="S187" s="4">
        <f t="shared" ref="S187:S189" si="181">M187</f>
        <v>3.05</v>
      </c>
      <c r="T187" s="10">
        <f t="shared" ref="T187:T189" si="182">IF(S187&gt;0,T$4,0)</f>
        <v>1</v>
      </c>
      <c r="U187" s="11">
        <f t="shared" ref="U187:U189" si="183">O187</f>
        <v>1.61</v>
      </c>
      <c r="V187" s="10">
        <f t="shared" ref="V187:V189" si="184">IF(U187&gt;0,V$4,0)</f>
        <v>1</v>
      </c>
      <c r="W187" s="19">
        <f t="shared" si="5"/>
        <v>-2</v>
      </c>
      <c r="X187" s="21">
        <f t="shared" ref="X187:X189" si="185">W187+X186</f>
        <v>78.210000000000022</v>
      </c>
      <c r="Y187" s="4">
        <f t="shared" ref="Y187:Y189" si="186">S187</f>
        <v>3.05</v>
      </c>
      <c r="Z187" s="10">
        <v>1.31</v>
      </c>
      <c r="AA187" s="11">
        <f t="shared" ref="AA187:AA189" si="187">U187</f>
        <v>1.61</v>
      </c>
      <c r="AB187" s="10">
        <v>0</v>
      </c>
      <c r="AC187" s="19">
        <f t="shared" si="7"/>
        <v>0</v>
      </c>
      <c r="AD187" s="19">
        <f t="shared" si="8"/>
        <v>-1.31</v>
      </c>
      <c r="AE187" s="21">
        <f t="shared" ref="AE187:AE189" si="188">AD187+AE186</f>
        <v>62.710000000000022</v>
      </c>
      <c r="AF187" s="4">
        <f t="shared" ref="AF187:AF189" si="189">M187</f>
        <v>3.05</v>
      </c>
      <c r="AG187" s="10">
        <f t="shared" ref="AG187:AG189" si="190">IF(K187=$AH$3,$AG$3,IF(K187=$AH$4,$AG$4,IF(K187=$AJ$3,$AI$3,IF(K187=$AJ$4,$AI$4,0))))</f>
        <v>0.5</v>
      </c>
      <c r="AH187" s="11">
        <f t="shared" ref="AH187:AH189" si="191">O187</f>
        <v>1.61</v>
      </c>
      <c r="AI187" s="10">
        <v>0</v>
      </c>
      <c r="AJ187" s="19">
        <f t="shared" si="49"/>
        <v>-0.5</v>
      </c>
      <c r="AK187" s="21">
        <f t="shared" ref="AK187:AK189" si="192">AJ187+AK186</f>
        <v>55.529999999999987</v>
      </c>
      <c r="AL187" s="36"/>
    </row>
    <row r="188" spans="1:38" x14ac:dyDescent="0.2">
      <c r="A188" s="37"/>
      <c r="B188" s="24">
        <f t="shared" si="66"/>
        <v>183</v>
      </c>
      <c r="C188" s="3" t="s">
        <v>524</v>
      </c>
      <c r="D188" s="18">
        <v>44895</v>
      </c>
      <c r="E188" s="3" t="s">
        <v>42</v>
      </c>
      <c r="F188" s="25" t="s">
        <v>37</v>
      </c>
      <c r="G188" s="25" t="s">
        <v>55</v>
      </c>
      <c r="H188" s="25">
        <v>1100</v>
      </c>
      <c r="I188" s="25" t="s">
        <v>79</v>
      </c>
      <c r="J188" s="25" t="s">
        <v>74</v>
      </c>
      <c r="K188" s="64" t="s">
        <v>318</v>
      </c>
      <c r="L188" s="14" t="s">
        <v>5</v>
      </c>
      <c r="M188" s="15">
        <v>4.3</v>
      </c>
      <c r="N188" s="16">
        <v>3.0205698005698003</v>
      </c>
      <c r="O188" s="17">
        <v>1.94</v>
      </c>
      <c r="P188" s="16">
        <v>3.2266666666666666</v>
      </c>
      <c r="Q188" s="20">
        <f t="shared" si="55"/>
        <v>0</v>
      </c>
      <c r="R188" s="22">
        <f t="shared" si="180"/>
        <v>319.89999999999992</v>
      </c>
      <c r="S188" s="15">
        <f t="shared" si="181"/>
        <v>4.3</v>
      </c>
      <c r="T188" s="16">
        <f t="shared" si="182"/>
        <v>1</v>
      </c>
      <c r="U188" s="17">
        <f t="shared" si="183"/>
        <v>1.94</v>
      </c>
      <c r="V188" s="16">
        <f t="shared" si="184"/>
        <v>1</v>
      </c>
      <c r="W188" s="20">
        <f t="shared" si="5"/>
        <v>-0.06</v>
      </c>
      <c r="X188" s="22">
        <f t="shared" si="185"/>
        <v>78.15000000000002</v>
      </c>
      <c r="Y188" s="15">
        <f t="shared" si="186"/>
        <v>4.3</v>
      </c>
      <c r="Z188" s="16">
        <v>0.93093023255813956</v>
      </c>
      <c r="AA188" s="17">
        <f t="shared" si="187"/>
        <v>1.94</v>
      </c>
      <c r="AB188" s="16">
        <v>0</v>
      </c>
      <c r="AC188" s="20">
        <f t="shared" si="7"/>
        <v>0</v>
      </c>
      <c r="AD188" s="20">
        <f t="shared" si="8"/>
        <v>-0.93</v>
      </c>
      <c r="AE188" s="22">
        <f t="shared" si="188"/>
        <v>61.780000000000022</v>
      </c>
      <c r="AF188" s="15">
        <f t="shared" si="189"/>
        <v>4.3</v>
      </c>
      <c r="AG188" s="16">
        <f t="shared" si="190"/>
        <v>0.5</v>
      </c>
      <c r="AH188" s="17">
        <f t="shared" si="191"/>
        <v>1.94</v>
      </c>
      <c r="AI188" s="16">
        <v>0</v>
      </c>
      <c r="AJ188" s="20">
        <f t="shared" si="49"/>
        <v>-0.5</v>
      </c>
      <c r="AK188" s="22">
        <f t="shared" si="192"/>
        <v>55.029999999999987</v>
      </c>
      <c r="AL188" s="36"/>
    </row>
    <row r="189" spans="1:38" x14ac:dyDescent="0.2">
      <c r="A189" s="37"/>
      <c r="B189" s="13">
        <f t="shared" si="66"/>
        <v>184</v>
      </c>
      <c r="C189" s="2" t="s">
        <v>528</v>
      </c>
      <c r="D189" s="28">
        <v>44896</v>
      </c>
      <c r="E189" s="2" t="s">
        <v>30</v>
      </c>
      <c r="F189" s="23" t="s">
        <v>29</v>
      </c>
      <c r="G189" s="23" t="s">
        <v>53</v>
      </c>
      <c r="H189" s="23">
        <v>1170</v>
      </c>
      <c r="I189" s="23" t="s">
        <v>79</v>
      </c>
      <c r="J189" s="23" t="s">
        <v>74</v>
      </c>
      <c r="K189" s="63" t="s">
        <v>319</v>
      </c>
      <c r="L189" s="12" t="s">
        <v>2</v>
      </c>
      <c r="M189" s="4">
        <v>2.54</v>
      </c>
      <c r="N189" s="10">
        <v>6.4971428571428573</v>
      </c>
      <c r="O189" s="11">
        <v>1.38</v>
      </c>
      <c r="P189" s="10">
        <v>0</v>
      </c>
      <c r="Q189" s="19">
        <f t="shared" si="55"/>
        <v>10</v>
      </c>
      <c r="R189" s="21">
        <f t="shared" si="180"/>
        <v>329.89999999999992</v>
      </c>
      <c r="S189" s="4">
        <f t="shared" si="181"/>
        <v>2.54</v>
      </c>
      <c r="T189" s="10">
        <f t="shared" si="182"/>
        <v>1</v>
      </c>
      <c r="U189" s="11">
        <f t="shared" si="183"/>
        <v>1.38</v>
      </c>
      <c r="V189" s="10">
        <f t="shared" si="184"/>
        <v>1</v>
      </c>
      <c r="W189" s="19">
        <f t="shared" si="5"/>
        <v>1.92</v>
      </c>
      <c r="X189" s="21">
        <f t="shared" si="185"/>
        <v>80.070000000000022</v>
      </c>
      <c r="Y189" s="4">
        <f t="shared" si="186"/>
        <v>2.54</v>
      </c>
      <c r="Z189" s="10">
        <v>1.5748366013071897</v>
      </c>
      <c r="AA189" s="11">
        <f t="shared" si="187"/>
        <v>1.38</v>
      </c>
      <c r="AB189" s="10">
        <v>0</v>
      </c>
      <c r="AC189" s="19">
        <f t="shared" si="7"/>
        <v>4</v>
      </c>
      <c r="AD189" s="19">
        <f t="shared" si="8"/>
        <v>2.4300000000000002</v>
      </c>
      <c r="AE189" s="21">
        <f t="shared" si="188"/>
        <v>64.210000000000022</v>
      </c>
      <c r="AF189" s="4">
        <f t="shared" si="189"/>
        <v>2.54</v>
      </c>
      <c r="AG189" s="10">
        <f t="shared" si="190"/>
        <v>1</v>
      </c>
      <c r="AH189" s="11">
        <f t="shared" si="191"/>
        <v>1.38</v>
      </c>
      <c r="AI189" s="10">
        <v>0</v>
      </c>
      <c r="AJ189" s="19">
        <f t="shared" si="49"/>
        <v>1.54</v>
      </c>
      <c r="AK189" s="21">
        <f t="shared" si="192"/>
        <v>56.569999999999986</v>
      </c>
      <c r="AL189" s="36"/>
    </row>
    <row r="190" spans="1:38" x14ac:dyDescent="0.2">
      <c r="A190" s="37"/>
      <c r="B190" s="13">
        <f t="shared" si="66"/>
        <v>185</v>
      </c>
      <c r="C190" s="2" t="s">
        <v>529</v>
      </c>
      <c r="D190" s="28">
        <v>44896</v>
      </c>
      <c r="E190" s="2" t="s">
        <v>30</v>
      </c>
      <c r="F190" s="23" t="s">
        <v>3</v>
      </c>
      <c r="G190" s="23" t="s">
        <v>53</v>
      </c>
      <c r="H190" s="23">
        <v>1000</v>
      </c>
      <c r="I190" s="23" t="s">
        <v>79</v>
      </c>
      <c r="J190" s="23" t="s">
        <v>74</v>
      </c>
      <c r="K190" s="63" t="s">
        <v>326</v>
      </c>
      <c r="L190" s="12" t="s">
        <v>2</v>
      </c>
      <c r="M190" s="4">
        <v>16.09</v>
      </c>
      <c r="N190" s="10">
        <v>0.66333333333333333</v>
      </c>
      <c r="O190" s="11">
        <v>4.5</v>
      </c>
      <c r="P190" s="10">
        <v>0.19000000000000003</v>
      </c>
      <c r="Q190" s="19">
        <f t="shared" si="55"/>
        <v>10.7</v>
      </c>
      <c r="R190" s="21">
        <f t="shared" ref="R190" si="193">Q190+R189</f>
        <v>340.59999999999991</v>
      </c>
      <c r="S190" s="4">
        <f t="shared" ref="S190" si="194">M190</f>
        <v>16.09</v>
      </c>
      <c r="T190" s="10">
        <f t="shared" ref="T190" si="195">IF(S190&gt;0,T$4,0)</f>
        <v>1</v>
      </c>
      <c r="U190" s="11">
        <f t="shared" ref="U190" si="196">O190</f>
        <v>4.5</v>
      </c>
      <c r="V190" s="10">
        <f t="shared" ref="V190" si="197">IF(U190&gt;0,V$4,0)</f>
        <v>1</v>
      </c>
      <c r="W190" s="19">
        <f t="shared" si="5"/>
        <v>18.59</v>
      </c>
      <c r="X190" s="21">
        <f t="shared" ref="X190" si="198">W190+X189</f>
        <v>98.660000000000025</v>
      </c>
      <c r="Y190" s="4">
        <f t="shared" ref="Y190" si="199">S190</f>
        <v>16.09</v>
      </c>
      <c r="Z190" s="10">
        <v>0.24850931677018634</v>
      </c>
      <c r="AA190" s="11">
        <f t="shared" ref="AA190" si="200">U190</f>
        <v>4.5</v>
      </c>
      <c r="AB190" s="10">
        <v>0</v>
      </c>
      <c r="AC190" s="19">
        <f t="shared" si="7"/>
        <v>4</v>
      </c>
      <c r="AD190" s="19">
        <f t="shared" si="8"/>
        <v>3.75</v>
      </c>
      <c r="AE190" s="21">
        <f t="shared" ref="AE190" si="201">AD190+AE189</f>
        <v>67.960000000000022</v>
      </c>
      <c r="AF190" s="4">
        <f t="shared" ref="AF190" si="202">M190</f>
        <v>16.09</v>
      </c>
      <c r="AG190" s="10">
        <f t="shared" ref="AG190" si="203">IF(K190=$AH$3,$AG$3,IF(K190=$AH$4,$AG$4,IF(K190=$AJ$3,$AI$3,IF(K190=$AJ$4,$AI$4,0))))</f>
        <v>0.25</v>
      </c>
      <c r="AH190" s="11">
        <f t="shared" ref="AH190" si="204">O190</f>
        <v>4.5</v>
      </c>
      <c r="AI190" s="10">
        <v>0</v>
      </c>
      <c r="AJ190" s="19">
        <f t="shared" si="49"/>
        <v>3.77</v>
      </c>
      <c r="AK190" s="21">
        <f t="shared" ref="AK190" si="205">AJ190+AK189</f>
        <v>60.339999999999989</v>
      </c>
      <c r="AL190" s="36"/>
    </row>
    <row r="191" spans="1:38" x14ac:dyDescent="0.2">
      <c r="A191" s="37"/>
      <c r="B191" s="13">
        <f t="shared" si="66"/>
        <v>186</v>
      </c>
      <c r="C191" s="2" t="s">
        <v>501</v>
      </c>
      <c r="D191" s="28">
        <v>44897</v>
      </c>
      <c r="E191" s="2" t="s">
        <v>20</v>
      </c>
      <c r="F191" s="23" t="s">
        <v>18</v>
      </c>
      <c r="G191" s="23" t="s">
        <v>53</v>
      </c>
      <c r="H191" s="23">
        <v>1200</v>
      </c>
      <c r="I191" s="23" t="s">
        <v>79</v>
      </c>
      <c r="J191" s="23" t="s">
        <v>74</v>
      </c>
      <c r="K191" s="63" t="s">
        <v>319</v>
      </c>
      <c r="L191" s="12" t="s">
        <v>5</v>
      </c>
      <c r="M191" s="4">
        <v>5.0999999999999996</v>
      </c>
      <c r="N191" s="10">
        <v>2.4381818181818184</v>
      </c>
      <c r="O191" s="11">
        <v>1.81</v>
      </c>
      <c r="P191" s="10">
        <v>2.9907692307692306</v>
      </c>
      <c r="Q191" s="19">
        <f t="shared" si="55"/>
        <v>0</v>
      </c>
      <c r="R191" s="21">
        <f t="shared" ref="R191" si="206">Q191+R190</f>
        <v>340.59999999999991</v>
      </c>
      <c r="S191" s="4">
        <f t="shared" ref="S191" si="207">M191</f>
        <v>5.0999999999999996</v>
      </c>
      <c r="T191" s="10">
        <f t="shared" ref="T191" si="208">IF(S191&gt;0,T$4,0)</f>
        <v>1</v>
      </c>
      <c r="U191" s="11">
        <f t="shared" ref="U191" si="209">O191</f>
        <v>1.81</v>
      </c>
      <c r="V191" s="10">
        <f t="shared" ref="V191" si="210">IF(U191&gt;0,V$4,0)</f>
        <v>1</v>
      </c>
      <c r="W191" s="19">
        <f t="shared" si="5"/>
        <v>-0.19</v>
      </c>
      <c r="X191" s="21">
        <f t="shared" ref="X191" si="211">W191+X190</f>
        <v>98.470000000000027</v>
      </c>
      <c r="Y191" s="4">
        <f t="shared" ref="Y191" si="212">S191</f>
        <v>5.0999999999999996</v>
      </c>
      <c r="Z191" s="10">
        <v>0.78450980392156855</v>
      </c>
      <c r="AA191" s="11">
        <f t="shared" ref="AA191" si="213">U191</f>
        <v>1.81</v>
      </c>
      <c r="AB191" s="10">
        <v>0</v>
      </c>
      <c r="AC191" s="19">
        <f t="shared" si="7"/>
        <v>0</v>
      </c>
      <c r="AD191" s="19">
        <f t="shared" si="8"/>
        <v>-0.78</v>
      </c>
      <c r="AE191" s="21">
        <f t="shared" ref="AE191" si="214">AD191+AE190</f>
        <v>67.180000000000021</v>
      </c>
      <c r="AF191" s="4">
        <f t="shared" ref="AF191" si="215">M191</f>
        <v>5.0999999999999996</v>
      </c>
      <c r="AG191" s="10">
        <f t="shared" ref="AG191" si="216">IF(K191=$AH$3,$AG$3,IF(K191=$AH$4,$AG$4,IF(K191=$AJ$3,$AI$3,IF(K191=$AJ$4,$AI$4,0))))</f>
        <v>1</v>
      </c>
      <c r="AH191" s="11">
        <f t="shared" ref="AH191" si="217">O191</f>
        <v>1.81</v>
      </c>
      <c r="AI191" s="10">
        <v>0</v>
      </c>
      <c r="AJ191" s="19">
        <f t="shared" si="49"/>
        <v>-1</v>
      </c>
      <c r="AK191" s="21">
        <f t="shared" ref="AK191" si="218">AJ191+AK190</f>
        <v>59.339999999999989</v>
      </c>
      <c r="AL191" s="36"/>
    </row>
    <row r="192" spans="1:38" x14ac:dyDescent="0.2">
      <c r="A192" s="37"/>
      <c r="B192" s="13">
        <f t="shared" si="66"/>
        <v>187</v>
      </c>
      <c r="C192" s="2" t="s">
        <v>530</v>
      </c>
      <c r="D192" s="28">
        <v>44897</v>
      </c>
      <c r="E192" s="2" t="s">
        <v>20</v>
      </c>
      <c r="F192" s="23" t="s">
        <v>18</v>
      </c>
      <c r="G192" s="23" t="s">
        <v>53</v>
      </c>
      <c r="H192" s="23">
        <v>1200</v>
      </c>
      <c r="I192" s="23" t="s">
        <v>79</v>
      </c>
      <c r="J192" s="23" t="s">
        <v>74</v>
      </c>
      <c r="K192" s="63" t="s">
        <v>319</v>
      </c>
      <c r="L192" s="12" t="s">
        <v>46</v>
      </c>
      <c r="M192" s="4">
        <v>7</v>
      </c>
      <c r="N192" s="10">
        <v>1.6600000000000001</v>
      </c>
      <c r="O192" s="11">
        <v>1.68</v>
      </c>
      <c r="P192" s="10">
        <v>0</v>
      </c>
      <c r="Q192" s="19">
        <f t="shared" si="55"/>
        <v>-1.7</v>
      </c>
      <c r="R192" s="21">
        <f t="shared" ref="R192" si="219">Q192+R191</f>
        <v>338.89999999999992</v>
      </c>
      <c r="S192" s="4">
        <f t="shared" ref="S192" si="220">M192</f>
        <v>7</v>
      </c>
      <c r="T192" s="10">
        <f t="shared" ref="T192" si="221">IF(S192&gt;0,T$4,0)</f>
        <v>1</v>
      </c>
      <c r="U192" s="11">
        <f t="shared" ref="U192" si="222">O192</f>
        <v>1.68</v>
      </c>
      <c r="V192" s="10">
        <f t="shared" ref="V192" si="223">IF(U192&gt;0,V$4,0)</f>
        <v>1</v>
      </c>
      <c r="W192" s="19">
        <f t="shared" si="5"/>
        <v>-2</v>
      </c>
      <c r="X192" s="21">
        <f t="shared" ref="X192" si="224">W192+X191</f>
        <v>96.470000000000027</v>
      </c>
      <c r="Y192" s="4">
        <f t="shared" ref="Y192" si="225">S192</f>
        <v>7</v>
      </c>
      <c r="Z192" s="10">
        <v>0.5714285714285714</v>
      </c>
      <c r="AA192" s="11">
        <f t="shared" ref="AA192" si="226">U192</f>
        <v>1.68</v>
      </c>
      <c r="AB192" s="10">
        <v>0</v>
      </c>
      <c r="AC192" s="19">
        <f t="shared" si="7"/>
        <v>0</v>
      </c>
      <c r="AD192" s="19">
        <f t="shared" si="8"/>
        <v>-0.56999999999999995</v>
      </c>
      <c r="AE192" s="21">
        <f t="shared" ref="AE192" si="227">AD192+AE191</f>
        <v>66.610000000000028</v>
      </c>
      <c r="AF192" s="4">
        <f t="shared" ref="AF192" si="228">M192</f>
        <v>7</v>
      </c>
      <c r="AG192" s="10">
        <f t="shared" ref="AG192" si="229">IF(K192=$AH$3,$AG$3,IF(K192=$AH$4,$AG$4,IF(K192=$AJ$3,$AI$3,IF(K192=$AJ$4,$AI$4,0))))</f>
        <v>1</v>
      </c>
      <c r="AH192" s="11">
        <f t="shared" ref="AH192" si="230">O192</f>
        <v>1.68</v>
      </c>
      <c r="AI192" s="10">
        <v>0</v>
      </c>
      <c r="AJ192" s="19">
        <f t="shared" si="49"/>
        <v>-1</v>
      </c>
      <c r="AK192" s="21">
        <f t="shared" ref="AK192" si="231">AJ192+AK191</f>
        <v>58.339999999999989</v>
      </c>
      <c r="AL192" s="36"/>
    </row>
    <row r="193" spans="1:38" x14ac:dyDescent="0.2">
      <c r="A193" s="37"/>
      <c r="B193" s="13">
        <f t="shared" si="66"/>
        <v>188</v>
      </c>
      <c r="C193" s="2" t="s">
        <v>532</v>
      </c>
      <c r="D193" s="28">
        <v>44898</v>
      </c>
      <c r="E193" s="2" t="s">
        <v>111</v>
      </c>
      <c r="F193" s="23" t="s">
        <v>29</v>
      </c>
      <c r="G193" s="23" t="s">
        <v>53</v>
      </c>
      <c r="H193" s="23">
        <v>1100</v>
      </c>
      <c r="I193" s="23" t="s">
        <v>79</v>
      </c>
      <c r="J193" s="23" t="s">
        <v>74</v>
      </c>
      <c r="K193" s="63" t="s">
        <v>319</v>
      </c>
      <c r="L193" s="12" t="s">
        <v>2</v>
      </c>
      <c r="M193" s="4">
        <v>1.71</v>
      </c>
      <c r="N193" s="10">
        <v>14.027826086956523</v>
      </c>
      <c r="O193" s="11">
        <v>1.17</v>
      </c>
      <c r="P193" s="10">
        <v>0</v>
      </c>
      <c r="Q193" s="19">
        <f t="shared" si="55"/>
        <v>10</v>
      </c>
      <c r="R193" s="21">
        <f t="shared" ref="R193" si="232">Q193+R192</f>
        <v>348.89999999999992</v>
      </c>
      <c r="S193" s="4">
        <f t="shared" ref="S193" si="233">M193</f>
        <v>1.71</v>
      </c>
      <c r="T193" s="10">
        <f t="shared" ref="T193" si="234">IF(S193&gt;0,T$4,0)</f>
        <v>1</v>
      </c>
      <c r="U193" s="11">
        <f t="shared" ref="U193" si="235">O193</f>
        <v>1.17</v>
      </c>
      <c r="V193" s="10">
        <f t="shared" ref="V193" si="236">IF(U193&gt;0,V$4,0)</f>
        <v>1</v>
      </c>
      <c r="W193" s="19">
        <f t="shared" si="5"/>
        <v>0.88</v>
      </c>
      <c r="X193" s="21">
        <f t="shared" ref="X193" si="237">W193+X192</f>
        <v>97.350000000000023</v>
      </c>
      <c r="Y193" s="4">
        <f t="shared" ref="Y193" si="238">S193</f>
        <v>1.71</v>
      </c>
      <c r="Z193" s="10">
        <v>2.3391970802919704</v>
      </c>
      <c r="AA193" s="11">
        <f t="shared" ref="AA193" si="239">U193</f>
        <v>1.17</v>
      </c>
      <c r="AB193" s="10">
        <v>0</v>
      </c>
      <c r="AC193" s="19">
        <f t="shared" si="7"/>
        <v>4</v>
      </c>
      <c r="AD193" s="19">
        <f t="shared" si="8"/>
        <v>1.66</v>
      </c>
      <c r="AE193" s="21">
        <f t="shared" ref="AE193" si="240">AD193+AE192</f>
        <v>68.270000000000024</v>
      </c>
      <c r="AF193" s="4">
        <f t="shared" ref="AF193" si="241">M193</f>
        <v>1.71</v>
      </c>
      <c r="AG193" s="10">
        <f t="shared" ref="AG193" si="242">IF(K193=$AH$3,$AG$3,IF(K193=$AH$4,$AG$4,IF(K193=$AJ$3,$AI$3,IF(K193=$AJ$4,$AI$4,0))))</f>
        <v>1</v>
      </c>
      <c r="AH193" s="11">
        <f t="shared" ref="AH193" si="243">O193</f>
        <v>1.17</v>
      </c>
      <c r="AI193" s="10">
        <v>0</v>
      </c>
      <c r="AJ193" s="19">
        <f t="shared" si="49"/>
        <v>0.71</v>
      </c>
      <c r="AK193" s="21">
        <f t="shared" ref="AK193" si="244">AJ193+AK192</f>
        <v>59.04999999999999</v>
      </c>
      <c r="AL193" s="36"/>
    </row>
    <row r="194" spans="1:38" x14ac:dyDescent="0.2">
      <c r="A194" s="37"/>
      <c r="B194" s="13">
        <f t="shared" si="66"/>
        <v>189</v>
      </c>
      <c r="C194" s="2" t="s">
        <v>191</v>
      </c>
      <c r="D194" s="28">
        <v>44899</v>
      </c>
      <c r="E194" s="2" t="s">
        <v>44</v>
      </c>
      <c r="F194" s="23" t="s">
        <v>3</v>
      </c>
      <c r="G194" s="23" t="s">
        <v>53</v>
      </c>
      <c r="H194" s="23">
        <v>1100</v>
      </c>
      <c r="I194" s="23" t="s">
        <v>79</v>
      </c>
      <c r="J194" s="23" t="s">
        <v>74</v>
      </c>
      <c r="K194" s="63" t="s">
        <v>318</v>
      </c>
      <c r="L194" s="12" t="s">
        <v>46</v>
      </c>
      <c r="M194" s="4">
        <v>4.5999999999999996</v>
      </c>
      <c r="N194" s="10">
        <v>2.7717241379310344</v>
      </c>
      <c r="O194" s="11">
        <v>1.99</v>
      </c>
      <c r="P194" s="10">
        <v>2.8471428571428574</v>
      </c>
      <c r="Q194" s="19">
        <f t="shared" si="55"/>
        <v>-5.6</v>
      </c>
      <c r="R194" s="21">
        <f t="shared" ref="R194" si="245">Q194+R193</f>
        <v>343.2999999999999</v>
      </c>
      <c r="S194" s="4">
        <f t="shared" ref="S194" si="246">M194</f>
        <v>4.5999999999999996</v>
      </c>
      <c r="T194" s="10">
        <f t="shared" ref="T194" si="247">IF(S194&gt;0,T$4,0)</f>
        <v>1</v>
      </c>
      <c r="U194" s="11">
        <f t="shared" ref="U194" si="248">O194</f>
        <v>1.99</v>
      </c>
      <c r="V194" s="10">
        <f t="shared" ref="V194" si="249">IF(U194&gt;0,V$4,0)</f>
        <v>1</v>
      </c>
      <c r="W194" s="19">
        <f t="shared" si="5"/>
        <v>-2</v>
      </c>
      <c r="X194" s="21">
        <f t="shared" ref="X194" si="250">W194+X193</f>
        <v>95.350000000000023</v>
      </c>
      <c r="Y194" s="4">
        <f t="shared" ref="Y194" si="251">S194</f>
        <v>4.5999999999999996</v>
      </c>
      <c r="Z194" s="10">
        <v>0.86869565217391298</v>
      </c>
      <c r="AA194" s="11">
        <f t="shared" ref="AA194" si="252">U194</f>
        <v>1.99</v>
      </c>
      <c r="AB194" s="10">
        <v>0</v>
      </c>
      <c r="AC194" s="19">
        <f t="shared" si="7"/>
        <v>0</v>
      </c>
      <c r="AD194" s="19">
        <f t="shared" si="8"/>
        <v>-0.87</v>
      </c>
      <c r="AE194" s="21">
        <f t="shared" ref="AE194" si="253">AD194+AE193</f>
        <v>67.40000000000002</v>
      </c>
      <c r="AF194" s="4">
        <f t="shared" ref="AF194" si="254">M194</f>
        <v>4.5999999999999996</v>
      </c>
      <c r="AG194" s="10">
        <f t="shared" ref="AG194" si="255">IF(K194=$AH$3,$AG$3,IF(K194=$AH$4,$AG$4,IF(K194=$AJ$3,$AI$3,IF(K194=$AJ$4,$AI$4,0))))</f>
        <v>0.5</v>
      </c>
      <c r="AH194" s="11">
        <f t="shared" ref="AH194" si="256">O194</f>
        <v>1.99</v>
      </c>
      <c r="AI194" s="10">
        <v>0</v>
      </c>
      <c r="AJ194" s="19">
        <f t="shared" si="49"/>
        <v>-0.5</v>
      </c>
      <c r="AK194" s="21">
        <f t="shared" ref="AK194" si="257">AJ194+AK193</f>
        <v>58.54999999999999</v>
      </c>
      <c r="AL194" s="36"/>
    </row>
    <row r="195" spans="1:38" x14ac:dyDescent="0.2">
      <c r="A195" s="37"/>
      <c r="B195" s="13">
        <f t="shared" si="66"/>
        <v>190</v>
      </c>
      <c r="C195" s="2" t="s">
        <v>522</v>
      </c>
      <c r="D195" s="28">
        <v>44902</v>
      </c>
      <c r="E195" s="2" t="s">
        <v>35</v>
      </c>
      <c r="F195" s="23" t="s">
        <v>18</v>
      </c>
      <c r="G195" s="23" t="s">
        <v>53</v>
      </c>
      <c r="H195" s="23">
        <v>1300</v>
      </c>
      <c r="I195" s="23" t="s">
        <v>79</v>
      </c>
      <c r="J195" s="23" t="s">
        <v>74</v>
      </c>
      <c r="K195" s="63" t="s">
        <v>319</v>
      </c>
      <c r="L195" s="12" t="s">
        <v>46</v>
      </c>
      <c r="M195" s="4">
        <v>6.15</v>
      </c>
      <c r="N195" s="10">
        <v>1.939268292682927</v>
      </c>
      <c r="O195" s="11">
        <v>2.27</v>
      </c>
      <c r="P195" s="10">
        <v>1.5199999999999996</v>
      </c>
      <c r="Q195" s="19">
        <f t="shared" si="55"/>
        <v>-3.5</v>
      </c>
      <c r="R195" s="21">
        <f t="shared" ref="R195" si="258">Q195+R194</f>
        <v>339.7999999999999</v>
      </c>
      <c r="S195" s="4">
        <f t="shared" ref="S195" si="259">M195</f>
        <v>6.15</v>
      </c>
      <c r="T195" s="10">
        <f t="shared" ref="T195" si="260">IF(S195&gt;0,T$4,0)</f>
        <v>1</v>
      </c>
      <c r="U195" s="11">
        <f t="shared" ref="U195" si="261">O195</f>
        <v>2.27</v>
      </c>
      <c r="V195" s="10">
        <f t="shared" ref="V195" si="262">IF(U195&gt;0,V$4,0)</f>
        <v>1</v>
      </c>
      <c r="W195" s="19">
        <f t="shared" si="5"/>
        <v>-2</v>
      </c>
      <c r="X195" s="21">
        <f t="shared" ref="X195" si="263">W195+X194</f>
        <v>93.350000000000023</v>
      </c>
      <c r="Y195" s="4">
        <f t="shared" ref="Y195" si="264">S195</f>
        <v>6.15</v>
      </c>
      <c r="Z195" s="10">
        <v>0.6498373983739838</v>
      </c>
      <c r="AA195" s="11">
        <f t="shared" ref="AA195" si="265">U195</f>
        <v>2.27</v>
      </c>
      <c r="AB195" s="10">
        <v>0</v>
      </c>
      <c r="AC195" s="19">
        <f t="shared" si="7"/>
        <v>0</v>
      </c>
      <c r="AD195" s="19">
        <f t="shared" si="8"/>
        <v>-0.65</v>
      </c>
      <c r="AE195" s="21">
        <f t="shared" ref="AE195" si="266">AD195+AE194</f>
        <v>66.750000000000014</v>
      </c>
      <c r="AF195" s="4">
        <f t="shared" ref="AF195" si="267">M195</f>
        <v>6.15</v>
      </c>
      <c r="AG195" s="10">
        <f t="shared" ref="AG195" si="268">IF(K195=$AH$3,$AG$3,IF(K195=$AH$4,$AG$4,IF(K195=$AJ$3,$AI$3,IF(K195=$AJ$4,$AI$4,0))))</f>
        <v>1</v>
      </c>
      <c r="AH195" s="11">
        <f t="shared" ref="AH195" si="269">O195</f>
        <v>2.27</v>
      </c>
      <c r="AI195" s="10">
        <v>0</v>
      </c>
      <c r="AJ195" s="19">
        <f t="shared" si="49"/>
        <v>-1</v>
      </c>
      <c r="AK195" s="21">
        <f t="shared" ref="AK195" si="270">AJ195+AK194</f>
        <v>57.54999999999999</v>
      </c>
      <c r="AL195" s="36"/>
    </row>
    <row r="196" spans="1:38" x14ac:dyDescent="0.2">
      <c r="A196" s="37"/>
      <c r="B196" s="13">
        <f t="shared" si="66"/>
        <v>191</v>
      </c>
      <c r="C196" s="2" t="s">
        <v>538</v>
      </c>
      <c r="D196" s="28">
        <v>44902</v>
      </c>
      <c r="E196" s="2" t="s">
        <v>35</v>
      </c>
      <c r="F196" s="23" t="s">
        <v>29</v>
      </c>
      <c r="G196" s="23" t="s">
        <v>53</v>
      </c>
      <c r="H196" s="23">
        <v>1400</v>
      </c>
      <c r="I196" s="23" t="s">
        <v>79</v>
      </c>
      <c r="J196" s="23" t="s">
        <v>74</v>
      </c>
      <c r="K196" s="63" t="s">
        <v>318</v>
      </c>
      <c r="L196" s="12" t="s">
        <v>2</v>
      </c>
      <c r="M196" s="4">
        <v>3.99</v>
      </c>
      <c r="N196" s="10">
        <v>3.3533333333333335</v>
      </c>
      <c r="O196" s="11">
        <v>1.69</v>
      </c>
      <c r="P196" s="10">
        <v>0</v>
      </c>
      <c r="Q196" s="19">
        <f t="shared" si="55"/>
        <v>10</v>
      </c>
      <c r="R196" s="21">
        <f t="shared" ref="R196:R197" si="271">Q196+R195</f>
        <v>349.7999999999999</v>
      </c>
      <c r="S196" s="4">
        <f t="shared" ref="S196:S197" si="272">M196</f>
        <v>3.99</v>
      </c>
      <c r="T196" s="10">
        <f t="shared" ref="T196:T197" si="273">IF(S196&gt;0,T$4,0)</f>
        <v>1</v>
      </c>
      <c r="U196" s="11">
        <f t="shared" ref="U196:U197" si="274">O196</f>
        <v>1.69</v>
      </c>
      <c r="V196" s="10">
        <f t="shared" ref="V196:V197" si="275">IF(U196&gt;0,V$4,0)</f>
        <v>1</v>
      </c>
      <c r="W196" s="19">
        <f t="shared" si="5"/>
        <v>3.68</v>
      </c>
      <c r="X196" s="21">
        <f t="shared" ref="X196:X197" si="276">W196+X195</f>
        <v>97.03000000000003</v>
      </c>
      <c r="Y196" s="4">
        <f t="shared" ref="Y196:Y197" si="277">S196</f>
        <v>3.99</v>
      </c>
      <c r="Z196" s="10">
        <v>1.0018452190598017</v>
      </c>
      <c r="AA196" s="11">
        <f t="shared" ref="AA196:AA197" si="278">U196</f>
        <v>1.69</v>
      </c>
      <c r="AB196" s="10">
        <v>0</v>
      </c>
      <c r="AC196" s="19">
        <f t="shared" si="7"/>
        <v>4</v>
      </c>
      <c r="AD196" s="19">
        <f t="shared" si="8"/>
        <v>3</v>
      </c>
      <c r="AE196" s="21">
        <f t="shared" ref="AE196:AE197" si="279">AD196+AE195</f>
        <v>69.750000000000014</v>
      </c>
      <c r="AF196" s="4">
        <f t="shared" ref="AF196:AF197" si="280">M196</f>
        <v>3.99</v>
      </c>
      <c r="AG196" s="10">
        <f t="shared" ref="AG196:AG197" si="281">IF(K196=$AH$3,$AG$3,IF(K196=$AH$4,$AG$4,IF(K196=$AJ$3,$AI$3,IF(K196=$AJ$4,$AI$4,0))))</f>
        <v>0.5</v>
      </c>
      <c r="AH196" s="11">
        <f t="shared" ref="AH196:AH197" si="282">O196</f>
        <v>1.69</v>
      </c>
      <c r="AI196" s="10">
        <v>0</v>
      </c>
      <c r="AJ196" s="19">
        <f t="shared" si="49"/>
        <v>1.5</v>
      </c>
      <c r="AK196" s="21">
        <f t="shared" ref="AK196:AK197" si="283">AJ196+AK195</f>
        <v>59.04999999999999</v>
      </c>
      <c r="AL196" s="36"/>
    </row>
    <row r="197" spans="1:38" x14ac:dyDescent="0.2">
      <c r="A197" s="37"/>
      <c r="B197" s="13">
        <f t="shared" si="66"/>
        <v>192</v>
      </c>
      <c r="C197" s="2" t="s">
        <v>102</v>
      </c>
      <c r="D197" s="28">
        <v>44903</v>
      </c>
      <c r="E197" s="2" t="s">
        <v>34</v>
      </c>
      <c r="F197" s="23" t="s">
        <v>39</v>
      </c>
      <c r="G197" s="23" t="s">
        <v>55</v>
      </c>
      <c r="H197" s="23">
        <v>1100</v>
      </c>
      <c r="I197" s="23" t="s">
        <v>79</v>
      </c>
      <c r="J197" s="23" t="s">
        <v>74</v>
      </c>
      <c r="K197" s="63" t="s">
        <v>318</v>
      </c>
      <c r="L197" s="12" t="s">
        <v>65</v>
      </c>
      <c r="M197" s="4">
        <v>5.0999999999999996</v>
      </c>
      <c r="N197" s="10">
        <v>2.4381818181818184</v>
      </c>
      <c r="O197" s="11">
        <v>2.62</v>
      </c>
      <c r="P197" s="10">
        <v>1.4953846153846153</v>
      </c>
      <c r="Q197" s="19">
        <f t="shared" si="55"/>
        <v>-3.9</v>
      </c>
      <c r="R197" s="21">
        <f t="shared" si="271"/>
        <v>345.89999999999992</v>
      </c>
      <c r="S197" s="4">
        <f t="shared" si="272"/>
        <v>5.0999999999999996</v>
      </c>
      <c r="T197" s="10">
        <f t="shared" si="273"/>
        <v>1</v>
      </c>
      <c r="U197" s="11">
        <f t="shared" si="274"/>
        <v>2.62</v>
      </c>
      <c r="V197" s="10">
        <f t="shared" si="275"/>
        <v>1</v>
      </c>
      <c r="W197" s="19">
        <f t="shared" si="5"/>
        <v>-2</v>
      </c>
      <c r="X197" s="21">
        <f t="shared" si="276"/>
        <v>95.03000000000003</v>
      </c>
      <c r="Y197" s="4">
        <f t="shared" si="277"/>
        <v>5.0999999999999996</v>
      </c>
      <c r="Z197" s="10">
        <v>0.78450980392156855</v>
      </c>
      <c r="AA197" s="11">
        <f t="shared" si="278"/>
        <v>2.62</v>
      </c>
      <c r="AB197" s="10">
        <v>0</v>
      </c>
      <c r="AC197" s="19">
        <f t="shared" si="7"/>
        <v>0</v>
      </c>
      <c r="AD197" s="19">
        <f t="shared" si="8"/>
        <v>-0.78</v>
      </c>
      <c r="AE197" s="21">
        <f t="shared" si="279"/>
        <v>68.970000000000013</v>
      </c>
      <c r="AF197" s="4">
        <f t="shared" si="280"/>
        <v>5.0999999999999996</v>
      </c>
      <c r="AG197" s="10">
        <f t="shared" si="281"/>
        <v>0.5</v>
      </c>
      <c r="AH197" s="11">
        <f t="shared" si="282"/>
        <v>2.62</v>
      </c>
      <c r="AI197" s="10">
        <v>0</v>
      </c>
      <c r="AJ197" s="19">
        <f t="shared" si="49"/>
        <v>-0.5</v>
      </c>
      <c r="AK197" s="21">
        <f t="shared" si="283"/>
        <v>58.54999999999999</v>
      </c>
      <c r="AL197" s="36"/>
    </row>
    <row r="198" spans="1:38" x14ac:dyDescent="0.2">
      <c r="A198" s="37"/>
      <c r="B198" s="13">
        <f t="shared" si="66"/>
        <v>193</v>
      </c>
      <c r="C198" s="2" t="s">
        <v>540</v>
      </c>
      <c r="D198" s="28">
        <v>44904</v>
      </c>
      <c r="E198" s="2" t="s">
        <v>7</v>
      </c>
      <c r="F198" s="23" t="s">
        <v>29</v>
      </c>
      <c r="G198" s="23" t="s">
        <v>53</v>
      </c>
      <c r="H198" s="23">
        <v>1100</v>
      </c>
      <c r="I198" s="23" t="s">
        <v>79</v>
      </c>
      <c r="J198" s="23" t="s">
        <v>74</v>
      </c>
      <c r="K198" s="63" t="s">
        <v>320</v>
      </c>
      <c r="L198" s="12" t="s">
        <v>5</v>
      </c>
      <c r="M198" s="4">
        <v>1.65</v>
      </c>
      <c r="N198" s="10">
        <v>15.44</v>
      </c>
      <c r="O198" s="11">
        <v>1.18</v>
      </c>
      <c r="P198" s="10">
        <v>0</v>
      </c>
      <c r="Q198" s="19">
        <f t="shared" si="55"/>
        <v>-15.4</v>
      </c>
      <c r="R198" s="21">
        <f t="shared" ref="R198" si="284">Q198+R197</f>
        <v>330.49999999999994</v>
      </c>
      <c r="S198" s="4">
        <f t="shared" ref="S198" si="285">M198</f>
        <v>1.65</v>
      </c>
      <c r="T198" s="10">
        <f t="shared" ref="T198" si="286">IF(S198&gt;0,T$4,0)</f>
        <v>1</v>
      </c>
      <c r="U198" s="11">
        <f t="shared" ref="U198" si="287">O198</f>
        <v>1.18</v>
      </c>
      <c r="V198" s="10">
        <f t="shared" ref="V198" si="288">IF(U198&gt;0,V$4,0)</f>
        <v>1</v>
      </c>
      <c r="W198" s="19">
        <f t="shared" si="5"/>
        <v>-0.82</v>
      </c>
      <c r="X198" s="21">
        <f t="shared" ref="X198" si="289">W198+X197</f>
        <v>94.210000000000036</v>
      </c>
      <c r="Y198" s="4">
        <f t="shared" ref="Y198" si="290">S198</f>
        <v>1.65</v>
      </c>
      <c r="Z198" s="10">
        <v>2.4251515151515148</v>
      </c>
      <c r="AA198" s="11">
        <f t="shared" ref="AA198" si="291">U198</f>
        <v>1.18</v>
      </c>
      <c r="AB198" s="10">
        <v>0</v>
      </c>
      <c r="AC198" s="19">
        <f t="shared" si="7"/>
        <v>0</v>
      </c>
      <c r="AD198" s="19">
        <f t="shared" si="8"/>
        <v>-2.4300000000000002</v>
      </c>
      <c r="AE198" s="21">
        <f t="shared" ref="AE198" si="292">AD198+AE197</f>
        <v>66.540000000000006</v>
      </c>
      <c r="AF198" s="4">
        <f t="shared" ref="AF198" si="293">M198</f>
        <v>1.65</v>
      </c>
      <c r="AG198" s="10">
        <f t="shared" ref="AG198" si="294">IF(K198=$AH$3,$AG$3,IF(K198=$AH$4,$AG$4,IF(K198=$AJ$3,$AI$3,IF(K198=$AJ$4,$AI$4,0))))</f>
        <v>2</v>
      </c>
      <c r="AH198" s="11">
        <f t="shared" ref="AH198" si="295">O198</f>
        <v>1.18</v>
      </c>
      <c r="AI198" s="10">
        <v>0</v>
      </c>
      <c r="AJ198" s="19">
        <f t="shared" si="49"/>
        <v>-2</v>
      </c>
      <c r="AK198" s="21">
        <f t="shared" ref="AK198" si="296">AJ198+AK197</f>
        <v>56.54999999999999</v>
      </c>
      <c r="AL198" s="36"/>
    </row>
    <row r="199" spans="1:38" x14ac:dyDescent="0.2">
      <c r="A199" s="37"/>
      <c r="B199" s="13">
        <f t="shared" si="66"/>
        <v>194</v>
      </c>
      <c r="C199" s="2" t="s">
        <v>541</v>
      </c>
      <c r="D199" s="28">
        <v>44904</v>
      </c>
      <c r="E199" s="2" t="s">
        <v>7</v>
      </c>
      <c r="F199" s="23" t="s">
        <v>27</v>
      </c>
      <c r="G199" s="23" t="s">
        <v>53</v>
      </c>
      <c r="H199" s="23">
        <v>1200</v>
      </c>
      <c r="I199" s="23" t="s">
        <v>79</v>
      </c>
      <c r="J199" s="23" t="s">
        <v>74</v>
      </c>
      <c r="K199" s="63" t="s">
        <v>319</v>
      </c>
      <c r="L199" s="12" t="s">
        <v>2</v>
      </c>
      <c r="M199" s="4">
        <v>3.37</v>
      </c>
      <c r="N199" s="10">
        <v>4.2294736842105261</v>
      </c>
      <c r="O199" s="11">
        <v>1.91</v>
      </c>
      <c r="P199" s="10">
        <v>4.6442666666666677</v>
      </c>
      <c r="Q199" s="19">
        <f t="shared" si="55"/>
        <v>14.3</v>
      </c>
      <c r="R199" s="21">
        <f t="shared" ref="R199:R201" si="297">Q199+R198</f>
        <v>344.79999999999995</v>
      </c>
      <c r="S199" s="4">
        <f t="shared" ref="S199:S201" si="298">M199</f>
        <v>3.37</v>
      </c>
      <c r="T199" s="10">
        <f t="shared" ref="T199:T201" si="299">IF(S199&gt;0,T$4,0)</f>
        <v>1</v>
      </c>
      <c r="U199" s="11">
        <f t="shared" ref="U199:U201" si="300">O199</f>
        <v>1.91</v>
      </c>
      <c r="V199" s="10">
        <f t="shared" ref="V199:V201" si="301">IF(U199&gt;0,V$4,0)</f>
        <v>1</v>
      </c>
      <c r="W199" s="19">
        <f t="shared" si="5"/>
        <v>3.28</v>
      </c>
      <c r="X199" s="21">
        <f t="shared" ref="X199:X201" si="302">W199+X198</f>
        <v>97.490000000000038</v>
      </c>
      <c r="Y199" s="4">
        <f t="shared" ref="Y199:Y201" si="303">S199</f>
        <v>3.37</v>
      </c>
      <c r="Z199" s="10">
        <v>1.1870370370370371</v>
      </c>
      <c r="AA199" s="11">
        <f t="shared" ref="AA199:AA201" si="304">U199</f>
        <v>1.91</v>
      </c>
      <c r="AB199" s="10">
        <v>0</v>
      </c>
      <c r="AC199" s="19">
        <f t="shared" si="7"/>
        <v>4</v>
      </c>
      <c r="AD199" s="19">
        <f t="shared" si="8"/>
        <v>2.81</v>
      </c>
      <c r="AE199" s="21">
        <f t="shared" ref="AE199:AE201" si="305">AD199+AE198</f>
        <v>69.350000000000009</v>
      </c>
      <c r="AF199" s="4">
        <f t="shared" ref="AF199:AF201" si="306">M199</f>
        <v>3.37</v>
      </c>
      <c r="AG199" s="10">
        <f t="shared" ref="AG199:AG201" si="307">IF(K199=$AH$3,$AG$3,IF(K199=$AH$4,$AG$4,IF(K199=$AJ$3,$AI$3,IF(K199=$AJ$4,$AI$4,0))))</f>
        <v>1</v>
      </c>
      <c r="AH199" s="11">
        <f t="shared" ref="AH199:AH201" si="308">O199</f>
        <v>1.91</v>
      </c>
      <c r="AI199" s="10">
        <v>0</v>
      </c>
      <c r="AJ199" s="19">
        <f t="shared" si="49"/>
        <v>2.37</v>
      </c>
      <c r="AK199" s="21">
        <f t="shared" ref="AK199:AK201" si="309">AJ199+AK198</f>
        <v>58.919999999999987</v>
      </c>
      <c r="AL199" s="36"/>
    </row>
    <row r="200" spans="1:38" x14ac:dyDescent="0.2">
      <c r="A200" s="37"/>
      <c r="B200" s="13">
        <f t="shared" si="66"/>
        <v>195</v>
      </c>
      <c r="C200" s="2" t="s">
        <v>121</v>
      </c>
      <c r="D200" s="28">
        <v>44904</v>
      </c>
      <c r="E200" s="2" t="s">
        <v>8</v>
      </c>
      <c r="F200" s="23" t="s">
        <v>39</v>
      </c>
      <c r="G200" s="23" t="s">
        <v>56</v>
      </c>
      <c r="H200" s="23">
        <v>1400</v>
      </c>
      <c r="I200" s="23" t="s">
        <v>79</v>
      </c>
      <c r="J200" s="23" t="s">
        <v>74</v>
      </c>
      <c r="K200" s="63" t="s">
        <v>318</v>
      </c>
      <c r="L200" s="12" t="s">
        <v>71</v>
      </c>
      <c r="M200" s="4">
        <v>29.81</v>
      </c>
      <c r="N200" s="10">
        <v>0.34859649122807024</v>
      </c>
      <c r="O200" s="11">
        <v>7.8</v>
      </c>
      <c r="P200" s="10">
        <v>4.6666666666666676E-2</v>
      </c>
      <c r="Q200" s="19">
        <f t="shared" si="55"/>
        <v>-0.4</v>
      </c>
      <c r="R200" s="21">
        <f t="shared" si="297"/>
        <v>344.4</v>
      </c>
      <c r="S200" s="4">
        <f t="shared" si="298"/>
        <v>29.81</v>
      </c>
      <c r="T200" s="10">
        <f t="shared" si="299"/>
        <v>1</v>
      </c>
      <c r="U200" s="11">
        <f t="shared" si="300"/>
        <v>7.8</v>
      </c>
      <c r="V200" s="10">
        <f t="shared" si="301"/>
        <v>1</v>
      </c>
      <c r="W200" s="19">
        <f t="shared" si="5"/>
        <v>-2</v>
      </c>
      <c r="X200" s="21">
        <f t="shared" si="302"/>
        <v>95.490000000000038</v>
      </c>
      <c r="Y200" s="4">
        <f t="shared" si="303"/>
        <v>29.81</v>
      </c>
      <c r="Z200" s="10">
        <v>0.13416107382550335</v>
      </c>
      <c r="AA200" s="11">
        <f t="shared" si="304"/>
        <v>7.8</v>
      </c>
      <c r="AB200" s="10">
        <v>0</v>
      </c>
      <c r="AC200" s="19">
        <f t="shared" si="7"/>
        <v>0</v>
      </c>
      <c r="AD200" s="19">
        <f t="shared" si="8"/>
        <v>-0.13</v>
      </c>
      <c r="AE200" s="21">
        <f t="shared" si="305"/>
        <v>69.220000000000013</v>
      </c>
      <c r="AF200" s="4">
        <f t="shared" si="306"/>
        <v>29.81</v>
      </c>
      <c r="AG200" s="10">
        <f t="shared" si="307"/>
        <v>0.5</v>
      </c>
      <c r="AH200" s="11">
        <f t="shared" si="308"/>
        <v>7.8</v>
      </c>
      <c r="AI200" s="10">
        <v>0</v>
      </c>
      <c r="AJ200" s="19">
        <f t="shared" si="49"/>
        <v>-0.5</v>
      </c>
      <c r="AK200" s="21">
        <f t="shared" si="309"/>
        <v>58.419999999999987</v>
      </c>
      <c r="AL200" s="36"/>
    </row>
    <row r="201" spans="1:38" x14ac:dyDescent="0.2">
      <c r="A201" s="37"/>
      <c r="B201" s="13">
        <f t="shared" si="66"/>
        <v>196</v>
      </c>
      <c r="C201" s="2" t="s">
        <v>543</v>
      </c>
      <c r="D201" s="28">
        <v>44905</v>
      </c>
      <c r="E201" s="2" t="s">
        <v>122</v>
      </c>
      <c r="F201" s="23" t="s">
        <v>33</v>
      </c>
      <c r="G201" s="23" t="s">
        <v>99</v>
      </c>
      <c r="H201" s="23">
        <v>1000</v>
      </c>
      <c r="I201" s="23" t="s">
        <v>79</v>
      </c>
      <c r="J201" s="23" t="s">
        <v>87</v>
      </c>
      <c r="K201" s="63" t="s">
        <v>320</v>
      </c>
      <c r="L201" s="12" t="s">
        <v>5</v>
      </c>
      <c r="M201" s="4">
        <v>1.97</v>
      </c>
      <c r="N201" s="10">
        <v>10.32516129032258</v>
      </c>
      <c r="O201" s="11">
        <v>1.34</v>
      </c>
      <c r="P201" s="10">
        <v>0</v>
      </c>
      <c r="Q201" s="19">
        <f t="shared" si="55"/>
        <v>-10.3</v>
      </c>
      <c r="R201" s="21">
        <f t="shared" si="297"/>
        <v>334.09999999999997</v>
      </c>
      <c r="S201" s="4">
        <f t="shared" si="298"/>
        <v>1.97</v>
      </c>
      <c r="T201" s="10">
        <f t="shared" si="299"/>
        <v>1</v>
      </c>
      <c r="U201" s="11">
        <f t="shared" si="300"/>
        <v>1.34</v>
      </c>
      <c r="V201" s="10">
        <f t="shared" si="301"/>
        <v>1</v>
      </c>
      <c r="W201" s="19">
        <f t="shared" si="5"/>
        <v>-0.66</v>
      </c>
      <c r="X201" s="21">
        <f t="shared" si="302"/>
        <v>94.830000000000041</v>
      </c>
      <c r="Y201" s="4">
        <f t="shared" si="303"/>
        <v>1.97</v>
      </c>
      <c r="Z201" s="10">
        <v>4.1254903515728252</v>
      </c>
      <c r="AA201" s="11">
        <f t="shared" si="304"/>
        <v>1.34</v>
      </c>
      <c r="AB201" s="10">
        <v>0</v>
      </c>
      <c r="AC201" s="19">
        <f t="shared" si="7"/>
        <v>0</v>
      </c>
      <c r="AD201" s="19">
        <f t="shared" si="8"/>
        <v>-4.13</v>
      </c>
      <c r="AE201" s="21">
        <f t="shared" si="305"/>
        <v>65.090000000000018</v>
      </c>
      <c r="AF201" s="4">
        <f t="shared" si="306"/>
        <v>1.97</v>
      </c>
      <c r="AG201" s="10">
        <f t="shared" si="307"/>
        <v>2</v>
      </c>
      <c r="AH201" s="11">
        <f t="shared" si="308"/>
        <v>1.34</v>
      </c>
      <c r="AI201" s="10">
        <v>0</v>
      </c>
      <c r="AJ201" s="19">
        <f t="shared" si="49"/>
        <v>-2</v>
      </c>
      <c r="AK201" s="21">
        <f t="shared" si="309"/>
        <v>56.419999999999987</v>
      </c>
      <c r="AL201" s="36"/>
    </row>
    <row r="202" spans="1:38" x14ac:dyDescent="0.2">
      <c r="A202" s="37"/>
      <c r="B202" s="13">
        <f t="shared" si="66"/>
        <v>197</v>
      </c>
      <c r="C202" s="2" t="s">
        <v>544</v>
      </c>
      <c r="D202" s="28">
        <v>44905</v>
      </c>
      <c r="E202" s="2" t="s">
        <v>35</v>
      </c>
      <c r="F202" s="23" t="s">
        <v>18</v>
      </c>
      <c r="G202" s="23" t="s">
        <v>99</v>
      </c>
      <c r="H202" s="23">
        <v>1000</v>
      </c>
      <c r="I202" s="23" t="s">
        <v>79</v>
      </c>
      <c r="J202" s="23" t="s">
        <v>74</v>
      </c>
      <c r="K202" s="63" t="s">
        <v>318</v>
      </c>
      <c r="L202" s="12" t="s">
        <v>2</v>
      </c>
      <c r="M202" s="4">
        <v>6.29</v>
      </c>
      <c r="N202" s="10">
        <v>1.8909523809523809</v>
      </c>
      <c r="O202" s="11">
        <v>2.08</v>
      </c>
      <c r="P202" s="10">
        <v>1.754285714285714</v>
      </c>
      <c r="Q202" s="19">
        <f t="shared" si="55"/>
        <v>11.9</v>
      </c>
      <c r="R202" s="21">
        <f t="shared" ref="R202:R205" si="310">Q202+R201</f>
        <v>345.99999999999994</v>
      </c>
      <c r="S202" s="4">
        <f t="shared" ref="S202:S205" si="311">M202</f>
        <v>6.29</v>
      </c>
      <c r="T202" s="10">
        <f t="shared" ref="T202:T205" si="312">IF(S202&gt;0,T$4,0)</f>
        <v>1</v>
      </c>
      <c r="U202" s="11">
        <f t="shared" ref="U202:U205" si="313">O202</f>
        <v>2.08</v>
      </c>
      <c r="V202" s="10">
        <f t="shared" ref="V202:V205" si="314">IF(U202&gt;0,V$4,0)</f>
        <v>1</v>
      </c>
      <c r="W202" s="19">
        <f t="shared" si="5"/>
        <v>6.37</v>
      </c>
      <c r="X202" s="21">
        <f t="shared" ref="X202:X205" si="315">W202+X201</f>
        <v>101.20000000000005</v>
      </c>
      <c r="Y202" s="4">
        <f t="shared" ref="Y202:Y205" si="316">S202</f>
        <v>6.29</v>
      </c>
      <c r="Z202" s="10">
        <v>0.6353968253968254</v>
      </c>
      <c r="AA202" s="11">
        <f t="shared" ref="AA202:AA205" si="317">U202</f>
        <v>2.08</v>
      </c>
      <c r="AB202" s="10">
        <v>0</v>
      </c>
      <c r="AC202" s="19">
        <f t="shared" si="7"/>
        <v>4</v>
      </c>
      <c r="AD202" s="19">
        <f t="shared" si="8"/>
        <v>3.36</v>
      </c>
      <c r="AE202" s="21">
        <f t="shared" ref="AE202:AE205" si="318">AD202+AE201</f>
        <v>68.450000000000017</v>
      </c>
      <c r="AF202" s="4">
        <f t="shared" ref="AF202:AF205" si="319">M202</f>
        <v>6.29</v>
      </c>
      <c r="AG202" s="10">
        <f t="shared" ref="AG202:AG205" si="320">IF(K202=$AH$3,$AG$3,IF(K202=$AH$4,$AG$4,IF(K202=$AJ$3,$AI$3,IF(K202=$AJ$4,$AI$4,0))))</f>
        <v>0.5</v>
      </c>
      <c r="AH202" s="11">
        <f t="shared" ref="AH202:AH205" si="321">O202</f>
        <v>2.08</v>
      </c>
      <c r="AI202" s="10">
        <v>0</v>
      </c>
      <c r="AJ202" s="19">
        <f t="shared" si="49"/>
        <v>2.65</v>
      </c>
      <c r="AK202" s="21">
        <f t="shared" ref="AK202:AK205" si="322">AJ202+AK201</f>
        <v>59.069999999999986</v>
      </c>
      <c r="AL202" s="36"/>
    </row>
    <row r="203" spans="1:38" x14ac:dyDescent="0.2">
      <c r="A203" s="37"/>
      <c r="B203" s="13">
        <f t="shared" si="66"/>
        <v>198</v>
      </c>
      <c r="C203" s="2" t="s">
        <v>545</v>
      </c>
      <c r="D203" s="28">
        <v>44905</v>
      </c>
      <c r="E203" s="2" t="s">
        <v>98</v>
      </c>
      <c r="F203" s="23" t="s">
        <v>37</v>
      </c>
      <c r="G203" s="23" t="s">
        <v>53</v>
      </c>
      <c r="H203" s="23">
        <v>1200</v>
      </c>
      <c r="I203" s="23" t="s">
        <v>79</v>
      </c>
      <c r="J203" s="23" t="s">
        <v>87</v>
      </c>
      <c r="K203" s="63" t="s">
        <v>319</v>
      </c>
      <c r="L203" s="12" t="s">
        <v>71</v>
      </c>
      <c r="M203" s="4">
        <v>2.2000000000000002</v>
      </c>
      <c r="N203" s="10">
        <v>8.3747368421052624</v>
      </c>
      <c r="O203" s="11">
        <v>1.34</v>
      </c>
      <c r="P203" s="10">
        <v>0</v>
      </c>
      <c r="Q203" s="19">
        <f t="shared" si="55"/>
        <v>-8.4</v>
      </c>
      <c r="R203" s="21">
        <f t="shared" si="310"/>
        <v>337.59999999999997</v>
      </c>
      <c r="S203" s="4">
        <f t="shared" si="311"/>
        <v>2.2000000000000002</v>
      </c>
      <c r="T203" s="10">
        <f t="shared" si="312"/>
        <v>1</v>
      </c>
      <c r="U203" s="11">
        <f t="shared" si="313"/>
        <v>1.34</v>
      </c>
      <c r="V203" s="10">
        <f t="shared" si="314"/>
        <v>1</v>
      </c>
      <c r="W203" s="19">
        <f t="shared" si="5"/>
        <v>-2</v>
      </c>
      <c r="X203" s="21">
        <f t="shared" si="315"/>
        <v>99.200000000000045</v>
      </c>
      <c r="Y203" s="4">
        <f t="shared" si="316"/>
        <v>2.2000000000000002</v>
      </c>
      <c r="Z203" s="10">
        <v>1.8190909090909093</v>
      </c>
      <c r="AA203" s="11">
        <f t="shared" si="317"/>
        <v>1.34</v>
      </c>
      <c r="AB203" s="10">
        <v>0</v>
      </c>
      <c r="AC203" s="19">
        <f t="shared" si="7"/>
        <v>0</v>
      </c>
      <c r="AD203" s="19">
        <f t="shared" si="8"/>
        <v>-1.82</v>
      </c>
      <c r="AE203" s="21">
        <f t="shared" si="318"/>
        <v>66.630000000000024</v>
      </c>
      <c r="AF203" s="4">
        <f t="shared" si="319"/>
        <v>2.2000000000000002</v>
      </c>
      <c r="AG203" s="10">
        <f t="shared" si="320"/>
        <v>1</v>
      </c>
      <c r="AH203" s="11">
        <f t="shared" si="321"/>
        <v>1.34</v>
      </c>
      <c r="AI203" s="10">
        <v>0</v>
      </c>
      <c r="AJ203" s="19">
        <f t="shared" si="49"/>
        <v>-1</v>
      </c>
      <c r="AK203" s="21">
        <f t="shared" si="322"/>
        <v>58.069999999999986</v>
      </c>
      <c r="AL203" s="36"/>
    </row>
    <row r="204" spans="1:38" x14ac:dyDescent="0.2">
      <c r="A204" s="37"/>
      <c r="B204" s="13">
        <f t="shared" si="66"/>
        <v>199</v>
      </c>
      <c r="C204" s="2" t="s">
        <v>547</v>
      </c>
      <c r="D204" s="28">
        <v>44906</v>
      </c>
      <c r="E204" s="2" t="s">
        <v>32</v>
      </c>
      <c r="F204" s="23" t="s">
        <v>33</v>
      </c>
      <c r="G204" s="23" t="s">
        <v>55</v>
      </c>
      <c r="H204" s="23">
        <v>1100</v>
      </c>
      <c r="I204" s="23" t="s">
        <v>79</v>
      </c>
      <c r="J204" s="23" t="s">
        <v>74</v>
      </c>
      <c r="K204" s="63" t="s">
        <v>318</v>
      </c>
      <c r="L204" s="12" t="s">
        <v>49</v>
      </c>
      <c r="M204" s="4">
        <v>4.34</v>
      </c>
      <c r="N204" s="10">
        <v>2.9903703703703708</v>
      </c>
      <c r="O204" s="11">
        <v>1.76</v>
      </c>
      <c r="P204" s="10">
        <v>0</v>
      </c>
      <c r="Q204" s="19">
        <f t="shared" si="55"/>
        <v>-3</v>
      </c>
      <c r="R204" s="21">
        <f t="shared" si="310"/>
        <v>334.59999999999997</v>
      </c>
      <c r="S204" s="4">
        <f t="shared" si="311"/>
        <v>4.34</v>
      </c>
      <c r="T204" s="10">
        <f t="shared" si="312"/>
        <v>1</v>
      </c>
      <c r="U204" s="11">
        <f t="shared" si="313"/>
        <v>1.76</v>
      </c>
      <c r="V204" s="10">
        <f t="shared" si="314"/>
        <v>1</v>
      </c>
      <c r="W204" s="19">
        <f t="shared" si="5"/>
        <v>-2</v>
      </c>
      <c r="X204" s="21">
        <f t="shared" si="315"/>
        <v>97.200000000000045</v>
      </c>
      <c r="Y204" s="4">
        <f t="shared" si="316"/>
        <v>4.34</v>
      </c>
      <c r="Z204" s="10">
        <v>0.92271676300578032</v>
      </c>
      <c r="AA204" s="11">
        <f t="shared" si="317"/>
        <v>1.76</v>
      </c>
      <c r="AB204" s="10">
        <v>0</v>
      </c>
      <c r="AC204" s="19">
        <f t="shared" si="7"/>
        <v>0</v>
      </c>
      <c r="AD204" s="19">
        <f t="shared" si="8"/>
        <v>-0.92</v>
      </c>
      <c r="AE204" s="21">
        <f t="shared" si="318"/>
        <v>65.710000000000022</v>
      </c>
      <c r="AF204" s="4">
        <f t="shared" si="319"/>
        <v>4.34</v>
      </c>
      <c r="AG204" s="10">
        <f t="shared" si="320"/>
        <v>0.5</v>
      </c>
      <c r="AH204" s="11">
        <f t="shared" si="321"/>
        <v>1.76</v>
      </c>
      <c r="AI204" s="10">
        <v>0</v>
      </c>
      <c r="AJ204" s="19">
        <f t="shared" si="49"/>
        <v>-0.5</v>
      </c>
      <c r="AK204" s="21">
        <f t="shared" si="322"/>
        <v>57.569999999999986</v>
      </c>
      <c r="AL204" s="36"/>
    </row>
    <row r="205" spans="1:38" x14ac:dyDescent="0.2">
      <c r="A205" s="37"/>
      <c r="B205" s="13">
        <f t="shared" si="66"/>
        <v>200</v>
      </c>
      <c r="C205" s="2" t="s">
        <v>549</v>
      </c>
      <c r="D205" s="28">
        <v>44908</v>
      </c>
      <c r="E205" s="2" t="s">
        <v>31</v>
      </c>
      <c r="F205" s="23" t="s">
        <v>27</v>
      </c>
      <c r="G205" s="23" t="s">
        <v>53</v>
      </c>
      <c r="H205" s="23">
        <v>1000</v>
      </c>
      <c r="I205" s="23" t="s">
        <v>78</v>
      </c>
      <c r="J205" s="23" t="s">
        <v>74</v>
      </c>
      <c r="K205" s="63" t="s">
        <v>326</v>
      </c>
      <c r="L205" s="12" t="s">
        <v>46</v>
      </c>
      <c r="M205" s="4">
        <v>9.44</v>
      </c>
      <c r="N205" s="10">
        <v>1.1805882352941177</v>
      </c>
      <c r="O205" s="11">
        <v>2.3199999999999998</v>
      </c>
      <c r="P205" s="10">
        <v>0.91999999999999993</v>
      </c>
      <c r="Q205" s="19">
        <f t="shared" si="55"/>
        <v>-2.1</v>
      </c>
      <c r="R205" s="21">
        <f t="shared" si="310"/>
        <v>332.49999999999994</v>
      </c>
      <c r="S205" s="4">
        <f t="shared" si="311"/>
        <v>9.44</v>
      </c>
      <c r="T205" s="10">
        <f t="shared" si="312"/>
        <v>1</v>
      </c>
      <c r="U205" s="11">
        <f t="shared" si="313"/>
        <v>2.3199999999999998</v>
      </c>
      <c r="V205" s="10">
        <f t="shared" si="314"/>
        <v>1</v>
      </c>
      <c r="W205" s="19">
        <f t="shared" si="5"/>
        <v>-2</v>
      </c>
      <c r="X205" s="21">
        <f t="shared" si="315"/>
        <v>95.200000000000045</v>
      </c>
      <c r="Y205" s="4">
        <f t="shared" si="316"/>
        <v>9.44</v>
      </c>
      <c r="Z205" s="10">
        <v>0.42322751322751323</v>
      </c>
      <c r="AA205" s="11">
        <f t="shared" si="317"/>
        <v>2.3199999999999998</v>
      </c>
      <c r="AB205" s="10">
        <v>0</v>
      </c>
      <c r="AC205" s="19">
        <f t="shared" si="7"/>
        <v>0</v>
      </c>
      <c r="AD205" s="19">
        <f t="shared" si="8"/>
        <v>-0.42</v>
      </c>
      <c r="AE205" s="21">
        <f t="shared" si="318"/>
        <v>65.29000000000002</v>
      </c>
      <c r="AF205" s="4">
        <f t="shared" si="319"/>
        <v>9.44</v>
      </c>
      <c r="AG205" s="10">
        <f t="shared" si="320"/>
        <v>0.25</v>
      </c>
      <c r="AH205" s="11">
        <f t="shared" si="321"/>
        <v>2.3199999999999998</v>
      </c>
      <c r="AI205" s="10">
        <v>0</v>
      </c>
      <c r="AJ205" s="19">
        <f t="shared" si="49"/>
        <v>-0.25</v>
      </c>
      <c r="AK205" s="21">
        <f t="shared" si="322"/>
        <v>57.319999999999986</v>
      </c>
      <c r="AL205" s="36"/>
    </row>
    <row r="206" spans="1:38" x14ac:dyDescent="0.2">
      <c r="A206" s="37"/>
      <c r="B206" s="13">
        <f t="shared" si="66"/>
        <v>201</v>
      </c>
      <c r="C206" s="2" t="s">
        <v>550</v>
      </c>
      <c r="D206" s="28">
        <v>44908</v>
      </c>
      <c r="E206" s="2" t="s">
        <v>31</v>
      </c>
      <c r="F206" s="23" t="s">
        <v>27</v>
      </c>
      <c r="G206" s="23" t="s">
        <v>53</v>
      </c>
      <c r="H206" s="23">
        <v>1000</v>
      </c>
      <c r="I206" s="23" t="s">
        <v>78</v>
      </c>
      <c r="J206" s="23" t="s">
        <v>74</v>
      </c>
      <c r="K206" s="63" t="s">
        <v>326</v>
      </c>
      <c r="L206" s="12" t="s">
        <v>52</v>
      </c>
      <c r="M206" s="4">
        <v>13.87</v>
      </c>
      <c r="N206" s="10">
        <v>0.7805882352941178</v>
      </c>
      <c r="O206" s="11">
        <v>3.35</v>
      </c>
      <c r="P206" s="10">
        <v>0.34666666666666646</v>
      </c>
      <c r="Q206" s="19">
        <f t="shared" si="55"/>
        <v>-1.1000000000000001</v>
      </c>
      <c r="R206" s="21">
        <f t="shared" ref="R206:R208" si="323">Q206+R205</f>
        <v>331.39999999999992</v>
      </c>
      <c r="S206" s="4">
        <f t="shared" ref="S206:S208" si="324">M206</f>
        <v>13.87</v>
      </c>
      <c r="T206" s="10">
        <f t="shared" ref="T206:T208" si="325">IF(S206&gt;0,T$4,0)</f>
        <v>1</v>
      </c>
      <c r="U206" s="11">
        <f t="shared" ref="U206:U208" si="326">O206</f>
        <v>3.35</v>
      </c>
      <c r="V206" s="10">
        <f t="shared" ref="V206:V208" si="327">IF(U206&gt;0,V$4,0)</f>
        <v>1</v>
      </c>
      <c r="W206" s="19">
        <f t="shared" si="5"/>
        <v>-2</v>
      </c>
      <c r="X206" s="21">
        <f t="shared" ref="X206:X208" si="328">W206+X205</f>
        <v>93.200000000000045</v>
      </c>
      <c r="Y206" s="4">
        <f t="shared" ref="Y206:Y208" si="329">S206</f>
        <v>13.87</v>
      </c>
      <c r="Z206" s="10">
        <v>0.28842019067672686</v>
      </c>
      <c r="AA206" s="11">
        <f t="shared" ref="AA206:AA208" si="330">U206</f>
        <v>3.35</v>
      </c>
      <c r="AB206" s="10">
        <v>0</v>
      </c>
      <c r="AC206" s="19">
        <f t="shared" si="7"/>
        <v>0</v>
      </c>
      <c r="AD206" s="19">
        <f t="shared" si="8"/>
        <v>-0.28999999999999998</v>
      </c>
      <c r="AE206" s="21">
        <f t="shared" ref="AE206:AE208" si="331">AD206+AE205</f>
        <v>65.000000000000014</v>
      </c>
      <c r="AF206" s="4">
        <f t="shared" ref="AF206:AF208" si="332">M206</f>
        <v>13.87</v>
      </c>
      <c r="AG206" s="10">
        <f t="shared" ref="AG206:AG208" si="333">IF(K206=$AH$3,$AG$3,IF(K206=$AH$4,$AG$4,IF(K206=$AJ$3,$AI$3,IF(K206=$AJ$4,$AI$4,0))))</f>
        <v>0.25</v>
      </c>
      <c r="AH206" s="11">
        <f t="shared" ref="AH206:AH208" si="334">O206</f>
        <v>3.35</v>
      </c>
      <c r="AI206" s="10">
        <v>0</v>
      </c>
      <c r="AJ206" s="19">
        <f t="shared" si="49"/>
        <v>-0.25</v>
      </c>
      <c r="AK206" s="21">
        <f t="shared" ref="AK206:AK208" si="335">AJ206+AK205</f>
        <v>57.069999999999986</v>
      </c>
      <c r="AL206" s="36"/>
    </row>
    <row r="207" spans="1:38" x14ac:dyDescent="0.2">
      <c r="A207" s="37"/>
      <c r="B207" s="13">
        <f t="shared" si="66"/>
        <v>202</v>
      </c>
      <c r="C207" s="2" t="s">
        <v>504</v>
      </c>
      <c r="D207" s="28">
        <v>44908</v>
      </c>
      <c r="E207" s="2" t="s">
        <v>31</v>
      </c>
      <c r="F207" s="23" t="s">
        <v>27</v>
      </c>
      <c r="G207" s="23" t="s">
        <v>53</v>
      </c>
      <c r="H207" s="23">
        <v>1000</v>
      </c>
      <c r="I207" s="23" t="s">
        <v>78</v>
      </c>
      <c r="J207" s="23" t="s">
        <v>74</v>
      </c>
      <c r="K207" s="63" t="s">
        <v>318</v>
      </c>
      <c r="L207" s="12" t="s">
        <v>2</v>
      </c>
      <c r="M207" s="4">
        <v>4.1900000000000004</v>
      </c>
      <c r="N207" s="10">
        <v>3.1454901960784314</v>
      </c>
      <c r="O207" s="11">
        <v>1.6</v>
      </c>
      <c r="P207" s="10">
        <v>0</v>
      </c>
      <c r="Q207" s="19">
        <f t="shared" si="55"/>
        <v>10</v>
      </c>
      <c r="R207" s="21">
        <f t="shared" si="323"/>
        <v>341.39999999999992</v>
      </c>
      <c r="S207" s="4">
        <f t="shared" si="324"/>
        <v>4.1900000000000004</v>
      </c>
      <c r="T207" s="10">
        <f t="shared" si="325"/>
        <v>1</v>
      </c>
      <c r="U207" s="11">
        <f t="shared" si="326"/>
        <v>1.6</v>
      </c>
      <c r="V207" s="10">
        <f t="shared" si="327"/>
        <v>1</v>
      </c>
      <c r="W207" s="19">
        <f t="shared" si="5"/>
        <v>3.79</v>
      </c>
      <c r="X207" s="21">
        <f t="shared" si="328"/>
        <v>96.990000000000052</v>
      </c>
      <c r="Y207" s="4">
        <f t="shared" si="329"/>
        <v>4.1900000000000004</v>
      </c>
      <c r="Z207" s="10">
        <v>0.9543344081068631</v>
      </c>
      <c r="AA207" s="11">
        <f t="shared" si="330"/>
        <v>1.6</v>
      </c>
      <c r="AB207" s="10">
        <v>0</v>
      </c>
      <c r="AC207" s="19">
        <f t="shared" si="7"/>
        <v>4</v>
      </c>
      <c r="AD207" s="19">
        <f t="shared" si="8"/>
        <v>3.04</v>
      </c>
      <c r="AE207" s="21">
        <f t="shared" si="331"/>
        <v>68.04000000000002</v>
      </c>
      <c r="AF207" s="4">
        <f t="shared" si="332"/>
        <v>4.1900000000000004</v>
      </c>
      <c r="AG207" s="10">
        <f t="shared" si="333"/>
        <v>0.5</v>
      </c>
      <c r="AH207" s="11">
        <f t="shared" si="334"/>
        <v>1.6</v>
      </c>
      <c r="AI207" s="10">
        <v>0</v>
      </c>
      <c r="AJ207" s="19">
        <f t="shared" si="49"/>
        <v>1.6</v>
      </c>
      <c r="AK207" s="21">
        <f t="shared" si="335"/>
        <v>58.669999999999987</v>
      </c>
      <c r="AL207" s="36"/>
    </row>
    <row r="208" spans="1:38" x14ac:dyDescent="0.2">
      <c r="A208" s="37"/>
      <c r="B208" s="13">
        <f t="shared" si="66"/>
        <v>203</v>
      </c>
      <c r="C208" s="2" t="s">
        <v>501</v>
      </c>
      <c r="D208" s="28">
        <v>44909</v>
      </c>
      <c r="E208" s="2" t="s">
        <v>35</v>
      </c>
      <c r="F208" s="23" t="s">
        <v>18</v>
      </c>
      <c r="G208" s="23" t="s">
        <v>53</v>
      </c>
      <c r="H208" s="23">
        <v>1400</v>
      </c>
      <c r="I208" s="23" t="s">
        <v>78</v>
      </c>
      <c r="J208" s="23" t="s">
        <v>74</v>
      </c>
      <c r="K208" s="63" t="s">
        <v>320</v>
      </c>
      <c r="L208" s="12" t="s">
        <v>5</v>
      </c>
      <c r="M208" s="4">
        <v>2.19</v>
      </c>
      <c r="N208" s="10">
        <v>8.3747368421052624</v>
      </c>
      <c r="O208" s="11">
        <v>1.32</v>
      </c>
      <c r="P208" s="10">
        <v>0</v>
      </c>
      <c r="Q208" s="19">
        <f t="shared" si="55"/>
        <v>-8.4</v>
      </c>
      <c r="R208" s="21">
        <f t="shared" si="323"/>
        <v>332.99999999999994</v>
      </c>
      <c r="S208" s="4">
        <f t="shared" si="324"/>
        <v>2.19</v>
      </c>
      <c r="T208" s="10">
        <f t="shared" si="325"/>
        <v>1</v>
      </c>
      <c r="U208" s="11">
        <f t="shared" si="326"/>
        <v>1.32</v>
      </c>
      <c r="V208" s="10">
        <f t="shared" si="327"/>
        <v>1</v>
      </c>
      <c r="W208" s="19">
        <f t="shared" si="5"/>
        <v>-0.68</v>
      </c>
      <c r="X208" s="21">
        <f t="shared" si="328"/>
        <v>96.310000000000045</v>
      </c>
      <c r="Y208" s="4">
        <f t="shared" si="329"/>
        <v>2.19</v>
      </c>
      <c r="Z208" s="10">
        <v>1.8282486631016044</v>
      </c>
      <c r="AA208" s="11">
        <f t="shared" si="330"/>
        <v>1.32</v>
      </c>
      <c r="AB208" s="10">
        <v>0</v>
      </c>
      <c r="AC208" s="19">
        <f t="shared" si="7"/>
        <v>0</v>
      </c>
      <c r="AD208" s="19">
        <f t="shared" si="8"/>
        <v>-1.83</v>
      </c>
      <c r="AE208" s="21">
        <f t="shared" si="331"/>
        <v>66.210000000000022</v>
      </c>
      <c r="AF208" s="4">
        <f t="shared" si="332"/>
        <v>2.19</v>
      </c>
      <c r="AG208" s="10">
        <f t="shared" si="333"/>
        <v>2</v>
      </c>
      <c r="AH208" s="11">
        <f t="shared" si="334"/>
        <v>1.32</v>
      </c>
      <c r="AI208" s="10">
        <v>0</v>
      </c>
      <c r="AJ208" s="19">
        <f t="shared" si="49"/>
        <v>-2</v>
      </c>
      <c r="AK208" s="21">
        <f t="shared" si="335"/>
        <v>56.669999999999987</v>
      </c>
      <c r="AL208" s="36"/>
    </row>
    <row r="209" spans="1:38" x14ac:dyDescent="0.2">
      <c r="A209" s="37"/>
      <c r="B209" s="13">
        <f t="shared" si="66"/>
        <v>204</v>
      </c>
      <c r="C209" s="2" t="s">
        <v>551</v>
      </c>
      <c r="D209" s="28">
        <v>44909</v>
      </c>
      <c r="E209" s="2" t="s">
        <v>35</v>
      </c>
      <c r="F209" s="23" t="s">
        <v>18</v>
      </c>
      <c r="G209" s="23" t="s">
        <v>53</v>
      </c>
      <c r="H209" s="23">
        <v>1400</v>
      </c>
      <c r="I209" s="23" t="s">
        <v>78</v>
      </c>
      <c r="J209" s="23" t="s">
        <v>74</v>
      </c>
      <c r="K209" s="63" t="s">
        <v>318</v>
      </c>
      <c r="L209" s="12" t="s">
        <v>52</v>
      </c>
      <c r="M209" s="4">
        <v>9.6199999999999992</v>
      </c>
      <c r="N209" s="10">
        <v>1.1573529411764707</v>
      </c>
      <c r="O209" s="11">
        <v>2.57</v>
      </c>
      <c r="P209" s="10">
        <v>0.71</v>
      </c>
      <c r="Q209" s="19">
        <f t="shared" si="55"/>
        <v>-1.9</v>
      </c>
      <c r="R209" s="21">
        <f t="shared" ref="R209:R215" si="336">Q209+R208</f>
        <v>331.09999999999997</v>
      </c>
      <c r="S209" s="4">
        <f t="shared" ref="S209:S215" si="337">M209</f>
        <v>9.6199999999999992</v>
      </c>
      <c r="T209" s="10">
        <f t="shared" ref="T209:T215" si="338">IF(S209&gt;0,T$4,0)</f>
        <v>1</v>
      </c>
      <c r="U209" s="11">
        <f t="shared" ref="U209:U215" si="339">O209</f>
        <v>2.57</v>
      </c>
      <c r="V209" s="10">
        <f t="shared" ref="V209:V215" si="340">IF(U209&gt;0,V$4,0)</f>
        <v>1</v>
      </c>
      <c r="W209" s="19">
        <f t="shared" si="5"/>
        <v>-2</v>
      </c>
      <c r="X209" s="21">
        <f t="shared" ref="X209:X215" si="341">W209+X208</f>
        <v>94.310000000000045</v>
      </c>
      <c r="Y209" s="4">
        <f t="shared" ref="Y209:Y215" si="342">S209</f>
        <v>9.6199999999999992</v>
      </c>
      <c r="Z209" s="10">
        <v>0.41625000000000001</v>
      </c>
      <c r="AA209" s="11">
        <f t="shared" ref="AA209:AA215" si="343">U209</f>
        <v>2.57</v>
      </c>
      <c r="AB209" s="10">
        <v>0</v>
      </c>
      <c r="AC209" s="19">
        <f t="shared" si="7"/>
        <v>0</v>
      </c>
      <c r="AD209" s="19">
        <f t="shared" si="8"/>
        <v>-0.42</v>
      </c>
      <c r="AE209" s="21">
        <f t="shared" ref="AE209:AE215" si="344">AD209+AE208</f>
        <v>65.79000000000002</v>
      </c>
      <c r="AF209" s="4">
        <f t="shared" ref="AF209:AF215" si="345">M209</f>
        <v>9.6199999999999992</v>
      </c>
      <c r="AG209" s="10">
        <f t="shared" ref="AG209:AG215" si="346">IF(K209=$AH$3,$AG$3,IF(K209=$AH$4,$AG$4,IF(K209=$AJ$3,$AI$3,IF(K209=$AJ$4,$AI$4,0))))</f>
        <v>0.5</v>
      </c>
      <c r="AH209" s="11">
        <f t="shared" ref="AH209:AH215" si="347">O209</f>
        <v>2.57</v>
      </c>
      <c r="AI209" s="10">
        <v>0</v>
      </c>
      <c r="AJ209" s="19">
        <f t="shared" si="49"/>
        <v>-0.5</v>
      </c>
      <c r="AK209" s="21">
        <f t="shared" ref="AK209:AK215" si="348">AJ209+AK208</f>
        <v>56.169999999999987</v>
      </c>
      <c r="AL209" s="36"/>
    </row>
    <row r="210" spans="1:38" x14ac:dyDescent="0.2">
      <c r="A210" s="37"/>
      <c r="B210" s="13">
        <f t="shared" si="66"/>
        <v>205</v>
      </c>
      <c r="C210" s="2" t="s">
        <v>553</v>
      </c>
      <c r="D210" s="28">
        <v>44909</v>
      </c>
      <c r="E210" s="2" t="s">
        <v>35</v>
      </c>
      <c r="F210" s="23" t="s">
        <v>29</v>
      </c>
      <c r="G210" s="23" t="s">
        <v>53</v>
      </c>
      <c r="H210" s="23">
        <v>1300</v>
      </c>
      <c r="I210" s="23" t="s">
        <v>78</v>
      </c>
      <c r="J210" s="23" t="s">
        <v>74</v>
      </c>
      <c r="K210" s="63" t="s">
        <v>318</v>
      </c>
      <c r="L210" s="12" t="s">
        <v>2</v>
      </c>
      <c r="M210" s="4">
        <v>4.92</v>
      </c>
      <c r="N210" s="10">
        <v>2.5455813953488371</v>
      </c>
      <c r="O210" s="11">
        <v>1.95</v>
      </c>
      <c r="P210" s="10">
        <v>2.72</v>
      </c>
      <c r="Q210" s="19">
        <f t="shared" si="55"/>
        <v>12.6</v>
      </c>
      <c r="R210" s="21">
        <f t="shared" si="336"/>
        <v>343.7</v>
      </c>
      <c r="S210" s="4">
        <f t="shared" si="337"/>
        <v>4.92</v>
      </c>
      <c r="T210" s="10">
        <f t="shared" si="338"/>
        <v>1</v>
      </c>
      <c r="U210" s="11">
        <f t="shared" si="339"/>
        <v>1.95</v>
      </c>
      <c r="V210" s="10">
        <f t="shared" si="340"/>
        <v>1</v>
      </c>
      <c r="W210" s="19">
        <f t="shared" si="5"/>
        <v>4.87</v>
      </c>
      <c r="X210" s="21">
        <f t="shared" si="341"/>
        <v>99.180000000000049</v>
      </c>
      <c r="Y210" s="4">
        <f t="shared" si="342"/>
        <v>4.92</v>
      </c>
      <c r="Z210" s="10">
        <v>0.81208006279434841</v>
      </c>
      <c r="AA210" s="11">
        <f t="shared" si="343"/>
        <v>1.95</v>
      </c>
      <c r="AB210" s="10">
        <v>0</v>
      </c>
      <c r="AC210" s="19">
        <f t="shared" si="7"/>
        <v>4</v>
      </c>
      <c r="AD210" s="19">
        <f t="shared" si="8"/>
        <v>3.18</v>
      </c>
      <c r="AE210" s="21">
        <f t="shared" si="344"/>
        <v>68.970000000000027</v>
      </c>
      <c r="AF210" s="4">
        <f t="shared" si="345"/>
        <v>4.92</v>
      </c>
      <c r="AG210" s="10">
        <f t="shared" si="346"/>
        <v>0.5</v>
      </c>
      <c r="AH210" s="11">
        <f t="shared" si="347"/>
        <v>1.95</v>
      </c>
      <c r="AI210" s="10">
        <v>0</v>
      </c>
      <c r="AJ210" s="19">
        <f t="shared" si="49"/>
        <v>1.96</v>
      </c>
      <c r="AK210" s="21">
        <f t="shared" si="348"/>
        <v>58.129999999999988</v>
      </c>
      <c r="AL210" s="36"/>
    </row>
    <row r="211" spans="1:38" x14ac:dyDescent="0.2">
      <c r="A211" s="37"/>
      <c r="B211" s="13">
        <f t="shared" si="66"/>
        <v>206</v>
      </c>
      <c r="C211" s="2" t="s">
        <v>552</v>
      </c>
      <c r="D211" s="28">
        <v>44909</v>
      </c>
      <c r="E211" s="2" t="s">
        <v>35</v>
      </c>
      <c r="F211" s="23" t="s">
        <v>29</v>
      </c>
      <c r="G211" s="23" t="s">
        <v>53</v>
      </c>
      <c r="H211" s="23">
        <v>1300</v>
      </c>
      <c r="I211" s="23" t="s">
        <v>78</v>
      </c>
      <c r="J211" s="23" t="s">
        <v>74</v>
      </c>
      <c r="K211" s="63" t="s">
        <v>319</v>
      </c>
      <c r="L211" s="12" t="s">
        <v>5</v>
      </c>
      <c r="M211" s="4">
        <v>2.34</v>
      </c>
      <c r="N211" s="10">
        <v>7.4539534883720933</v>
      </c>
      <c r="O211" s="11">
        <v>1.34</v>
      </c>
      <c r="P211" s="10">
        <v>0</v>
      </c>
      <c r="Q211" s="19">
        <f t="shared" si="55"/>
        <v>-7.5</v>
      </c>
      <c r="R211" s="21">
        <f t="shared" si="336"/>
        <v>336.2</v>
      </c>
      <c r="S211" s="4">
        <f t="shared" si="337"/>
        <v>2.34</v>
      </c>
      <c r="T211" s="10">
        <f t="shared" si="338"/>
        <v>1</v>
      </c>
      <c r="U211" s="11">
        <f t="shared" si="339"/>
        <v>1.34</v>
      </c>
      <c r="V211" s="10">
        <f t="shared" si="340"/>
        <v>1</v>
      </c>
      <c r="W211" s="19">
        <f t="shared" si="5"/>
        <v>-0.66</v>
      </c>
      <c r="X211" s="21">
        <f t="shared" si="341"/>
        <v>98.520000000000053</v>
      </c>
      <c r="Y211" s="4">
        <f t="shared" si="342"/>
        <v>2.34</v>
      </c>
      <c r="Z211" s="10">
        <v>1.7110695187165776</v>
      </c>
      <c r="AA211" s="11">
        <f t="shared" si="343"/>
        <v>1.34</v>
      </c>
      <c r="AB211" s="10">
        <v>0</v>
      </c>
      <c r="AC211" s="19">
        <f t="shared" si="7"/>
        <v>0</v>
      </c>
      <c r="AD211" s="19">
        <f t="shared" si="8"/>
        <v>-1.71</v>
      </c>
      <c r="AE211" s="21">
        <f t="shared" si="344"/>
        <v>67.260000000000034</v>
      </c>
      <c r="AF211" s="4">
        <f t="shared" si="345"/>
        <v>2.34</v>
      </c>
      <c r="AG211" s="10">
        <f t="shared" si="346"/>
        <v>1</v>
      </c>
      <c r="AH211" s="11">
        <f t="shared" si="347"/>
        <v>1.34</v>
      </c>
      <c r="AI211" s="10">
        <v>0</v>
      </c>
      <c r="AJ211" s="19">
        <f t="shared" si="49"/>
        <v>-1</v>
      </c>
      <c r="AK211" s="21">
        <f t="shared" si="348"/>
        <v>57.129999999999988</v>
      </c>
      <c r="AL211" s="36"/>
    </row>
    <row r="212" spans="1:38" x14ac:dyDescent="0.2">
      <c r="A212" s="37"/>
      <c r="B212" s="13">
        <f t="shared" si="66"/>
        <v>207</v>
      </c>
      <c r="C212" s="2" t="s">
        <v>554</v>
      </c>
      <c r="D212" s="28">
        <v>44910</v>
      </c>
      <c r="E212" s="2" t="s">
        <v>28</v>
      </c>
      <c r="F212" s="23" t="s">
        <v>3</v>
      </c>
      <c r="G212" s="23" t="s">
        <v>53</v>
      </c>
      <c r="H212" s="23">
        <v>1450</v>
      </c>
      <c r="I212" s="23" t="s">
        <v>78</v>
      </c>
      <c r="J212" s="23" t="s">
        <v>74</v>
      </c>
      <c r="K212" s="63" t="s">
        <v>326</v>
      </c>
      <c r="L212" s="12" t="s">
        <v>52</v>
      </c>
      <c r="M212" s="4">
        <v>228.81</v>
      </c>
      <c r="N212" s="10">
        <v>4.3918764302059501E-2</v>
      </c>
      <c r="O212" s="11">
        <v>16.63</v>
      </c>
      <c r="P212" s="10">
        <v>0</v>
      </c>
      <c r="Q212" s="19">
        <f t="shared" si="55"/>
        <v>0</v>
      </c>
      <c r="R212" s="21">
        <f t="shared" si="336"/>
        <v>336.2</v>
      </c>
      <c r="S212" s="4">
        <f t="shared" si="337"/>
        <v>228.81</v>
      </c>
      <c r="T212" s="10">
        <f t="shared" si="338"/>
        <v>1</v>
      </c>
      <c r="U212" s="11">
        <f t="shared" si="339"/>
        <v>16.63</v>
      </c>
      <c r="V212" s="10">
        <f t="shared" si="340"/>
        <v>1</v>
      </c>
      <c r="W212" s="19">
        <f t="shared" si="5"/>
        <v>-2</v>
      </c>
      <c r="X212" s="21">
        <f t="shared" si="341"/>
        <v>96.520000000000053</v>
      </c>
      <c r="Y212" s="4">
        <f t="shared" si="342"/>
        <v>228.81</v>
      </c>
      <c r="Z212" s="10">
        <v>1.7467248908296942E-2</v>
      </c>
      <c r="AA212" s="11">
        <f t="shared" si="343"/>
        <v>16.63</v>
      </c>
      <c r="AB212" s="10">
        <v>0</v>
      </c>
      <c r="AC212" s="19">
        <f t="shared" si="7"/>
        <v>0</v>
      </c>
      <c r="AD212" s="19">
        <f t="shared" si="8"/>
        <v>-0.02</v>
      </c>
      <c r="AE212" s="21">
        <f t="shared" si="344"/>
        <v>67.240000000000038</v>
      </c>
      <c r="AF212" s="4">
        <f t="shared" si="345"/>
        <v>228.81</v>
      </c>
      <c r="AG212" s="10">
        <f t="shared" si="346"/>
        <v>0.25</v>
      </c>
      <c r="AH212" s="11">
        <f t="shared" si="347"/>
        <v>16.63</v>
      </c>
      <c r="AI212" s="10">
        <v>0</v>
      </c>
      <c r="AJ212" s="19">
        <f t="shared" si="49"/>
        <v>-0.25</v>
      </c>
      <c r="AK212" s="21">
        <f t="shared" si="348"/>
        <v>56.879999999999988</v>
      </c>
      <c r="AL212" s="36"/>
    </row>
    <row r="213" spans="1:38" x14ac:dyDescent="0.2">
      <c r="A213" s="37"/>
      <c r="B213" s="13">
        <f t="shared" si="66"/>
        <v>208</v>
      </c>
      <c r="C213" s="2" t="s">
        <v>555</v>
      </c>
      <c r="D213" s="28">
        <v>44910</v>
      </c>
      <c r="E213" s="2" t="s">
        <v>28</v>
      </c>
      <c r="F213" s="23" t="s">
        <v>37</v>
      </c>
      <c r="G213" s="23" t="s">
        <v>369</v>
      </c>
      <c r="H213" s="23">
        <v>1450</v>
      </c>
      <c r="I213" s="23" t="s">
        <v>78</v>
      </c>
      <c r="J213" s="23" t="s">
        <v>74</v>
      </c>
      <c r="K213" s="63" t="s">
        <v>326</v>
      </c>
      <c r="L213" s="12" t="s">
        <v>5</v>
      </c>
      <c r="M213" s="4">
        <v>102.24</v>
      </c>
      <c r="N213" s="10">
        <v>9.9010989010989009E-2</v>
      </c>
      <c r="O213" s="11">
        <v>15</v>
      </c>
      <c r="P213" s="10">
        <v>0.01</v>
      </c>
      <c r="Q213" s="19">
        <f t="shared" si="55"/>
        <v>0</v>
      </c>
      <c r="R213" s="21">
        <f t="shared" si="336"/>
        <v>336.2</v>
      </c>
      <c r="S213" s="4">
        <f t="shared" si="337"/>
        <v>102.24</v>
      </c>
      <c r="T213" s="10">
        <f t="shared" si="338"/>
        <v>1</v>
      </c>
      <c r="U213" s="11">
        <f t="shared" si="339"/>
        <v>15</v>
      </c>
      <c r="V213" s="10">
        <f t="shared" si="340"/>
        <v>1</v>
      </c>
      <c r="W213" s="19">
        <f t="shared" si="5"/>
        <v>13</v>
      </c>
      <c r="X213" s="21">
        <f t="shared" si="341"/>
        <v>109.52000000000005</v>
      </c>
      <c r="Y213" s="4">
        <f t="shared" si="342"/>
        <v>102.24</v>
      </c>
      <c r="Z213" s="10">
        <v>3.9117974949176994E-2</v>
      </c>
      <c r="AA213" s="11">
        <f t="shared" si="343"/>
        <v>15</v>
      </c>
      <c r="AB213" s="10">
        <v>0</v>
      </c>
      <c r="AC213" s="19">
        <f t="shared" si="7"/>
        <v>0</v>
      </c>
      <c r="AD213" s="19">
        <f t="shared" si="8"/>
        <v>-0.04</v>
      </c>
      <c r="AE213" s="21">
        <f t="shared" si="344"/>
        <v>67.200000000000031</v>
      </c>
      <c r="AF213" s="4">
        <f t="shared" si="345"/>
        <v>102.24</v>
      </c>
      <c r="AG213" s="10">
        <f t="shared" si="346"/>
        <v>0.25</v>
      </c>
      <c r="AH213" s="11">
        <f t="shared" si="347"/>
        <v>15</v>
      </c>
      <c r="AI213" s="10">
        <v>0</v>
      </c>
      <c r="AJ213" s="19">
        <f t="shared" si="49"/>
        <v>-0.25</v>
      </c>
      <c r="AK213" s="21">
        <f t="shared" si="348"/>
        <v>56.629999999999988</v>
      </c>
      <c r="AL213" s="36"/>
    </row>
    <row r="214" spans="1:38" x14ac:dyDescent="0.2">
      <c r="A214" s="37"/>
      <c r="B214" s="13">
        <f t="shared" si="66"/>
        <v>209</v>
      </c>
      <c r="C214" s="2" t="s">
        <v>556</v>
      </c>
      <c r="D214" s="28">
        <v>44911</v>
      </c>
      <c r="E214" s="2" t="s">
        <v>42</v>
      </c>
      <c r="F214" s="23" t="s">
        <v>18</v>
      </c>
      <c r="G214" s="23" t="s">
        <v>53</v>
      </c>
      <c r="H214" s="23">
        <v>1109</v>
      </c>
      <c r="I214" s="23" t="s">
        <v>79</v>
      </c>
      <c r="J214" s="23" t="s">
        <v>74</v>
      </c>
      <c r="K214" s="63" t="s">
        <v>318</v>
      </c>
      <c r="L214" s="12" t="s">
        <v>5</v>
      </c>
      <c r="M214" s="4">
        <v>5.09</v>
      </c>
      <c r="N214" s="10">
        <v>2.4381818181818184</v>
      </c>
      <c r="O214" s="11">
        <v>2.04</v>
      </c>
      <c r="P214" s="10">
        <v>2.3247058823529412</v>
      </c>
      <c r="Q214" s="19">
        <f t="shared" si="55"/>
        <v>0</v>
      </c>
      <c r="R214" s="21">
        <f t="shared" si="336"/>
        <v>336.2</v>
      </c>
      <c r="S214" s="4">
        <f t="shared" si="337"/>
        <v>5.09</v>
      </c>
      <c r="T214" s="10">
        <f t="shared" si="338"/>
        <v>1</v>
      </c>
      <c r="U214" s="11">
        <f t="shared" si="339"/>
        <v>2.04</v>
      </c>
      <c r="V214" s="10">
        <f t="shared" si="340"/>
        <v>1</v>
      </c>
      <c r="W214" s="19">
        <f t="shared" si="5"/>
        <v>0.04</v>
      </c>
      <c r="X214" s="21">
        <f t="shared" si="341"/>
        <v>109.56000000000006</v>
      </c>
      <c r="Y214" s="4">
        <f t="shared" si="342"/>
        <v>5.09</v>
      </c>
      <c r="Z214" s="10">
        <v>0.78492610837438426</v>
      </c>
      <c r="AA214" s="11">
        <f t="shared" si="343"/>
        <v>2.04</v>
      </c>
      <c r="AB214" s="10">
        <v>0</v>
      </c>
      <c r="AC214" s="19">
        <f t="shared" si="7"/>
        <v>0</v>
      </c>
      <c r="AD214" s="19">
        <f t="shared" si="8"/>
        <v>-0.78</v>
      </c>
      <c r="AE214" s="21">
        <f t="shared" si="344"/>
        <v>66.42000000000003</v>
      </c>
      <c r="AF214" s="4">
        <f t="shared" si="345"/>
        <v>5.09</v>
      </c>
      <c r="AG214" s="10">
        <f t="shared" si="346"/>
        <v>0.5</v>
      </c>
      <c r="AH214" s="11">
        <f t="shared" si="347"/>
        <v>2.04</v>
      </c>
      <c r="AI214" s="10">
        <v>0</v>
      </c>
      <c r="AJ214" s="19">
        <f t="shared" si="49"/>
        <v>-0.5</v>
      </c>
      <c r="AK214" s="21">
        <f t="shared" si="348"/>
        <v>56.129999999999988</v>
      </c>
      <c r="AL214" s="36"/>
    </row>
    <row r="215" spans="1:38" x14ac:dyDescent="0.2">
      <c r="A215" s="37"/>
      <c r="B215" s="13">
        <f t="shared" si="66"/>
        <v>210</v>
      </c>
      <c r="C215" s="2" t="s">
        <v>557</v>
      </c>
      <c r="D215" s="28">
        <v>44911</v>
      </c>
      <c r="E215" s="2" t="s">
        <v>42</v>
      </c>
      <c r="F215" s="23" t="s">
        <v>29</v>
      </c>
      <c r="G215" s="23" t="s">
        <v>53</v>
      </c>
      <c r="H215" s="23">
        <v>1309</v>
      </c>
      <c r="I215" s="23" t="s">
        <v>79</v>
      </c>
      <c r="J215" s="23" t="s">
        <v>74</v>
      </c>
      <c r="K215" s="63" t="s">
        <v>319</v>
      </c>
      <c r="L215" s="12" t="s">
        <v>2</v>
      </c>
      <c r="M215" s="4">
        <v>1.95</v>
      </c>
      <c r="N215" s="10">
        <v>10.4822695035461</v>
      </c>
      <c r="O215" s="11">
        <v>1.27</v>
      </c>
      <c r="P215" s="10">
        <v>0</v>
      </c>
      <c r="Q215" s="19">
        <f t="shared" si="55"/>
        <v>10</v>
      </c>
      <c r="R215" s="21">
        <f t="shared" si="336"/>
        <v>346.2</v>
      </c>
      <c r="S215" s="4">
        <f t="shared" si="337"/>
        <v>1.95</v>
      </c>
      <c r="T215" s="10">
        <f t="shared" si="338"/>
        <v>1</v>
      </c>
      <c r="U215" s="11">
        <f t="shared" si="339"/>
        <v>1.27</v>
      </c>
      <c r="V215" s="10">
        <f t="shared" si="340"/>
        <v>1</v>
      </c>
      <c r="W215" s="19">
        <f t="shared" si="5"/>
        <v>1.22</v>
      </c>
      <c r="X215" s="21">
        <f t="shared" si="341"/>
        <v>110.78000000000006</v>
      </c>
      <c r="Y215" s="4">
        <f t="shared" si="342"/>
        <v>1.95</v>
      </c>
      <c r="Z215" s="10">
        <v>2.0535897435897437</v>
      </c>
      <c r="AA215" s="11">
        <f t="shared" si="343"/>
        <v>1.27</v>
      </c>
      <c r="AB215" s="10">
        <v>0</v>
      </c>
      <c r="AC215" s="19">
        <f t="shared" si="7"/>
        <v>4</v>
      </c>
      <c r="AD215" s="19">
        <f t="shared" si="8"/>
        <v>1.95</v>
      </c>
      <c r="AE215" s="21">
        <f t="shared" si="344"/>
        <v>68.370000000000033</v>
      </c>
      <c r="AF215" s="4">
        <f t="shared" si="345"/>
        <v>1.95</v>
      </c>
      <c r="AG215" s="10">
        <f t="shared" si="346"/>
        <v>1</v>
      </c>
      <c r="AH215" s="11">
        <f t="shared" si="347"/>
        <v>1.27</v>
      </c>
      <c r="AI215" s="10">
        <v>0</v>
      </c>
      <c r="AJ215" s="19">
        <f t="shared" si="49"/>
        <v>0.95</v>
      </c>
      <c r="AK215" s="21">
        <f t="shared" si="348"/>
        <v>57.079999999999991</v>
      </c>
      <c r="AL215" s="36"/>
    </row>
    <row r="216" spans="1:38" x14ac:dyDescent="0.2">
      <c r="A216" s="37"/>
      <c r="B216" s="13">
        <f t="shared" si="66"/>
        <v>211</v>
      </c>
      <c r="C216" s="2" t="s">
        <v>535</v>
      </c>
      <c r="D216" s="28">
        <v>44911</v>
      </c>
      <c r="E216" s="2" t="s">
        <v>42</v>
      </c>
      <c r="F216" s="23" t="s">
        <v>3</v>
      </c>
      <c r="G216" s="23" t="s">
        <v>53</v>
      </c>
      <c r="H216" s="23">
        <v>1209</v>
      </c>
      <c r="I216" s="23" t="s">
        <v>79</v>
      </c>
      <c r="J216" s="23" t="s">
        <v>74</v>
      </c>
      <c r="K216" s="63" t="s">
        <v>320</v>
      </c>
      <c r="L216" s="12" t="s">
        <v>2</v>
      </c>
      <c r="M216" s="4">
        <v>1.61</v>
      </c>
      <c r="N216" s="10">
        <v>16.447179487179486</v>
      </c>
      <c r="O216" s="11">
        <v>1.22</v>
      </c>
      <c r="P216" s="10">
        <v>0</v>
      </c>
      <c r="Q216" s="19">
        <f t="shared" si="55"/>
        <v>10</v>
      </c>
      <c r="R216" s="21">
        <f t="shared" ref="R216:R223" si="349">Q216+R215</f>
        <v>356.2</v>
      </c>
      <c r="S216" s="4">
        <f t="shared" ref="S216:S223" si="350">M216</f>
        <v>1.61</v>
      </c>
      <c r="T216" s="10">
        <f t="shared" ref="T216:T223" si="351">IF(S216&gt;0,T$4,0)</f>
        <v>1</v>
      </c>
      <c r="U216" s="11">
        <f t="shared" ref="U216:U223" si="352">O216</f>
        <v>1.22</v>
      </c>
      <c r="V216" s="10">
        <f t="shared" ref="V216:V223" si="353">IF(U216&gt;0,V$4,0)</f>
        <v>1</v>
      </c>
      <c r="W216" s="19">
        <f t="shared" si="5"/>
        <v>0.83</v>
      </c>
      <c r="X216" s="21">
        <f t="shared" ref="X216:X223" si="354">W216+X215</f>
        <v>111.61000000000006</v>
      </c>
      <c r="Y216" s="4">
        <f t="shared" ref="Y216:Y223" si="355">S216</f>
        <v>1.61</v>
      </c>
      <c r="Z216" s="10">
        <v>2.4836434108527126</v>
      </c>
      <c r="AA216" s="11">
        <f t="shared" ref="AA216:AA223" si="356">U216</f>
        <v>1.22</v>
      </c>
      <c r="AB216" s="10">
        <v>0</v>
      </c>
      <c r="AC216" s="19">
        <f t="shared" si="7"/>
        <v>4</v>
      </c>
      <c r="AD216" s="19">
        <f t="shared" si="8"/>
        <v>1.52</v>
      </c>
      <c r="AE216" s="21">
        <f t="shared" ref="AE216:AE223" si="357">AD216+AE215</f>
        <v>69.890000000000029</v>
      </c>
      <c r="AF216" s="4">
        <f t="shared" ref="AF216:AF223" si="358">M216</f>
        <v>1.61</v>
      </c>
      <c r="AG216" s="10">
        <f t="shared" ref="AG216:AG223" si="359">IF(K216=$AH$3,$AG$3,IF(K216=$AH$4,$AG$4,IF(K216=$AJ$3,$AI$3,IF(K216=$AJ$4,$AI$4,0))))</f>
        <v>2</v>
      </c>
      <c r="AH216" s="11">
        <f t="shared" ref="AH216:AH223" si="360">O216</f>
        <v>1.22</v>
      </c>
      <c r="AI216" s="10">
        <v>0</v>
      </c>
      <c r="AJ216" s="19">
        <f t="shared" si="49"/>
        <v>1.22</v>
      </c>
      <c r="AK216" s="21">
        <f t="shared" ref="AK216:AK223" si="361">AJ216+AK215</f>
        <v>58.29999999999999</v>
      </c>
      <c r="AL216" s="36"/>
    </row>
    <row r="217" spans="1:38" x14ac:dyDescent="0.2">
      <c r="A217" s="37"/>
      <c r="B217" s="13">
        <f t="shared" si="66"/>
        <v>212</v>
      </c>
      <c r="C217" s="2" t="s">
        <v>558</v>
      </c>
      <c r="D217" s="28">
        <v>44911</v>
      </c>
      <c r="E217" s="2" t="s">
        <v>42</v>
      </c>
      <c r="F217" s="23" t="s">
        <v>3</v>
      </c>
      <c r="G217" s="23" t="s">
        <v>53</v>
      </c>
      <c r="H217" s="23">
        <v>1209</v>
      </c>
      <c r="I217" s="23" t="s">
        <v>79</v>
      </c>
      <c r="J217" s="23" t="s">
        <v>74</v>
      </c>
      <c r="K217" s="63" t="s">
        <v>326</v>
      </c>
      <c r="L217" s="12" t="s">
        <v>5</v>
      </c>
      <c r="M217" s="4">
        <v>32</v>
      </c>
      <c r="N217" s="10">
        <v>0.32290322580645164</v>
      </c>
      <c r="O217" s="11">
        <v>6.2</v>
      </c>
      <c r="P217" s="10">
        <v>6.0000000000000012E-2</v>
      </c>
      <c r="Q217" s="19">
        <f t="shared" si="55"/>
        <v>0</v>
      </c>
      <c r="R217" s="21">
        <f t="shared" si="349"/>
        <v>356.2</v>
      </c>
      <c r="S217" s="4">
        <f t="shared" si="350"/>
        <v>32</v>
      </c>
      <c r="T217" s="10">
        <f t="shared" si="351"/>
        <v>1</v>
      </c>
      <c r="U217" s="11">
        <f t="shared" si="352"/>
        <v>6.2</v>
      </c>
      <c r="V217" s="10">
        <f t="shared" si="353"/>
        <v>1</v>
      </c>
      <c r="W217" s="19">
        <f t="shared" si="5"/>
        <v>4.2</v>
      </c>
      <c r="X217" s="21">
        <f t="shared" si="354"/>
        <v>115.81000000000006</v>
      </c>
      <c r="Y217" s="4">
        <f t="shared" si="355"/>
        <v>32</v>
      </c>
      <c r="Z217" s="10">
        <v>0.125</v>
      </c>
      <c r="AA217" s="11">
        <f t="shared" si="356"/>
        <v>6.2</v>
      </c>
      <c r="AB217" s="10">
        <v>0</v>
      </c>
      <c r="AC217" s="19">
        <f t="shared" si="7"/>
        <v>0</v>
      </c>
      <c r="AD217" s="19">
        <f t="shared" si="8"/>
        <v>-0.13</v>
      </c>
      <c r="AE217" s="21">
        <f t="shared" si="357"/>
        <v>69.760000000000034</v>
      </c>
      <c r="AF217" s="4">
        <f t="shared" si="358"/>
        <v>32</v>
      </c>
      <c r="AG217" s="10">
        <f t="shared" si="359"/>
        <v>0.25</v>
      </c>
      <c r="AH217" s="11">
        <f t="shared" si="360"/>
        <v>6.2</v>
      </c>
      <c r="AI217" s="10">
        <v>0</v>
      </c>
      <c r="AJ217" s="19">
        <f t="shared" si="49"/>
        <v>-0.25</v>
      </c>
      <c r="AK217" s="21">
        <f t="shared" si="361"/>
        <v>58.04999999999999</v>
      </c>
      <c r="AL217" s="36"/>
    </row>
    <row r="218" spans="1:38" x14ac:dyDescent="0.2">
      <c r="A218" s="37"/>
      <c r="B218" s="13">
        <f t="shared" si="66"/>
        <v>213</v>
      </c>
      <c r="C218" s="2" t="s">
        <v>513</v>
      </c>
      <c r="D218" s="28">
        <v>44911</v>
      </c>
      <c r="E218" s="2" t="s">
        <v>42</v>
      </c>
      <c r="F218" s="23" t="s">
        <v>27</v>
      </c>
      <c r="G218" s="23" t="s">
        <v>53</v>
      </c>
      <c r="H218" s="23">
        <v>1509</v>
      </c>
      <c r="I218" s="23" t="s">
        <v>79</v>
      </c>
      <c r="J218" s="23" t="s">
        <v>74</v>
      </c>
      <c r="K218" s="63" t="s">
        <v>318</v>
      </c>
      <c r="L218" s="12" t="s">
        <v>51</v>
      </c>
      <c r="M218" s="4">
        <v>12.63</v>
      </c>
      <c r="N218" s="10">
        <v>0.86372340425531891</v>
      </c>
      <c r="O218" s="11">
        <v>3.57</v>
      </c>
      <c r="P218" s="10">
        <v>0.33000000000000007</v>
      </c>
      <c r="Q218" s="19">
        <f t="shared" si="55"/>
        <v>-1.2</v>
      </c>
      <c r="R218" s="21">
        <f t="shared" si="349"/>
        <v>355</v>
      </c>
      <c r="S218" s="4">
        <f t="shared" si="350"/>
        <v>12.63</v>
      </c>
      <c r="T218" s="10">
        <f t="shared" si="351"/>
        <v>1</v>
      </c>
      <c r="U218" s="11">
        <f t="shared" si="352"/>
        <v>3.57</v>
      </c>
      <c r="V218" s="10">
        <f t="shared" si="353"/>
        <v>1</v>
      </c>
      <c r="W218" s="19">
        <f t="shared" si="5"/>
        <v>-2</v>
      </c>
      <c r="X218" s="21">
        <f t="shared" si="354"/>
        <v>113.81000000000006</v>
      </c>
      <c r="Y218" s="4">
        <f t="shared" si="355"/>
        <v>12.63</v>
      </c>
      <c r="Z218" s="10">
        <v>0.31632411067193678</v>
      </c>
      <c r="AA218" s="11">
        <f t="shared" si="356"/>
        <v>3.57</v>
      </c>
      <c r="AB218" s="10">
        <v>0</v>
      </c>
      <c r="AC218" s="19">
        <f t="shared" si="7"/>
        <v>0</v>
      </c>
      <c r="AD218" s="19">
        <f t="shared" si="8"/>
        <v>-0.32</v>
      </c>
      <c r="AE218" s="21">
        <f t="shared" si="357"/>
        <v>69.44000000000004</v>
      </c>
      <c r="AF218" s="4">
        <f t="shared" si="358"/>
        <v>12.63</v>
      </c>
      <c r="AG218" s="10">
        <f t="shared" si="359"/>
        <v>0.5</v>
      </c>
      <c r="AH218" s="11">
        <f t="shared" si="360"/>
        <v>3.57</v>
      </c>
      <c r="AI218" s="10">
        <v>0</v>
      </c>
      <c r="AJ218" s="19">
        <f t="shared" si="49"/>
        <v>-0.5</v>
      </c>
      <c r="AK218" s="21">
        <f t="shared" si="361"/>
        <v>57.54999999999999</v>
      </c>
      <c r="AL218" s="36"/>
    </row>
    <row r="219" spans="1:38" x14ac:dyDescent="0.2">
      <c r="A219" s="37"/>
      <c r="B219" s="13">
        <f t="shared" si="66"/>
        <v>214</v>
      </c>
      <c r="C219" s="2" t="s">
        <v>241</v>
      </c>
      <c r="D219" s="28">
        <v>44911</v>
      </c>
      <c r="E219" s="2" t="s">
        <v>20</v>
      </c>
      <c r="F219" s="23" t="s">
        <v>29</v>
      </c>
      <c r="G219" s="23" t="s">
        <v>53</v>
      </c>
      <c r="H219" s="23">
        <v>1200</v>
      </c>
      <c r="I219" s="23" t="s">
        <v>78</v>
      </c>
      <c r="J219" s="23" t="s">
        <v>74</v>
      </c>
      <c r="K219" s="63" t="s">
        <v>319</v>
      </c>
      <c r="L219" s="12" t="s">
        <v>2</v>
      </c>
      <c r="M219" s="4">
        <v>3.38</v>
      </c>
      <c r="N219" s="10">
        <v>4.1873684210526312</v>
      </c>
      <c r="O219" s="11">
        <v>1.44</v>
      </c>
      <c r="P219" s="10">
        <v>0</v>
      </c>
      <c r="Q219" s="19">
        <f t="shared" si="55"/>
        <v>10</v>
      </c>
      <c r="R219" s="21">
        <f t="shared" si="349"/>
        <v>365</v>
      </c>
      <c r="S219" s="4">
        <f t="shared" si="350"/>
        <v>3.38</v>
      </c>
      <c r="T219" s="10">
        <f t="shared" si="351"/>
        <v>1</v>
      </c>
      <c r="U219" s="11">
        <f t="shared" si="352"/>
        <v>1.44</v>
      </c>
      <c r="V219" s="10">
        <f t="shared" si="353"/>
        <v>1</v>
      </c>
      <c r="W219" s="19">
        <f t="shared" si="5"/>
        <v>2.82</v>
      </c>
      <c r="X219" s="21">
        <f t="shared" si="354"/>
        <v>116.63000000000005</v>
      </c>
      <c r="Y219" s="4">
        <f t="shared" si="355"/>
        <v>3.38</v>
      </c>
      <c r="Z219" s="10">
        <v>1.1840740740740741</v>
      </c>
      <c r="AA219" s="11">
        <f t="shared" si="356"/>
        <v>1.44</v>
      </c>
      <c r="AB219" s="10">
        <v>0</v>
      </c>
      <c r="AC219" s="19">
        <f t="shared" si="7"/>
        <v>4</v>
      </c>
      <c r="AD219" s="19">
        <f t="shared" si="8"/>
        <v>2.82</v>
      </c>
      <c r="AE219" s="21">
        <f t="shared" si="357"/>
        <v>72.260000000000034</v>
      </c>
      <c r="AF219" s="4">
        <f t="shared" si="358"/>
        <v>3.38</v>
      </c>
      <c r="AG219" s="10">
        <f t="shared" si="359"/>
        <v>1</v>
      </c>
      <c r="AH219" s="11">
        <f t="shared" si="360"/>
        <v>1.44</v>
      </c>
      <c r="AI219" s="10">
        <v>0</v>
      </c>
      <c r="AJ219" s="19">
        <f t="shared" si="49"/>
        <v>2.38</v>
      </c>
      <c r="AK219" s="21">
        <f t="shared" si="361"/>
        <v>59.929999999999993</v>
      </c>
      <c r="AL219" s="36"/>
    </row>
    <row r="220" spans="1:38" x14ac:dyDescent="0.2">
      <c r="A220" s="37"/>
      <c r="B220" s="13">
        <f t="shared" si="66"/>
        <v>215</v>
      </c>
      <c r="C220" s="2" t="s">
        <v>560</v>
      </c>
      <c r="D220" s="28">
        <v>44912</v>
      </c>
      <c r="E220" s="2" t="s">
        <v>4</v>
      </c>
      <c r="F220" s="23" t="s">
        <v>29</v>
      </c>
      <c r="G220" s="23" t="s">
        <v>53</v>
      </c>
      <c r="H220" s="23">
        <v>1406</v>
      </c>
      <c r="I220" s="23" t="s">
        <v>79</v>
      </c>
      <c r="J220" s="23" t="s">
        <v>74</v>
      </c>
      <c r="K220" s="63" t="s">
        <v>318</v>
      </c>
      <c r="L220" s="12" t="s">
        <v>2</v>
      </c>
      <c r="M220" s="4">
        <v>5</v>
      </c>
      <c r="N220" s="10">
        <v>2.4949999999999997</v>
      </c>
      <c r="O220" s="11">
        <v>1.85</v>
      </c>
      <c r="P220" s="10">
        <v>2.9723076923076923</v>
      </c>
      <c r="Q220" s="19">
        <f t="shared" si="55"/>
        <v>12.5</v>
      </c>
      <c r="R220" s="21">
        <f t="shared" si="349"/>
        <v>377.5</v>
      </c>
      <c r="S220" s="4">
        <f t="shared" si="350"/>
        <v>5</v>
      </c>
      <c r="T220" s="10">
        <f t="shared" si="351"/>
        <v>1</v>
      </c>
      <c r="U220" s="11">
        <f t="shared" si="352"/>
        <v>1.85</v>
      </c>
      <c r="V220" s="10">
        <f t="shared" si="353"/>
        <v>1</v>
      </c>
      <c r="W220" s="19">
        <f t="shared" si="5"/>
        <v>4.8499999999999996</v>
      </c>
      <c r="X220" s="21">
        <f t="shared" si="354"/>
        <v>121.48000000000005</v>
      </c>
      <c r="Y220" s="4">
        <f t="shared" si="355"/>
        <v>5</v>
      </c>
      <c r="Z220" s="10">
        <v>0.8</v>
      </c>
      <c r="AA220" s="11">
        <f t="shared" si="356"/>
        <v>1.85</v>
      </c>
      <c r="AB220" s="10">
        <v>0</v>
      </c>
      <c r="AC220" s="19">
        <f t="shared" si="7"/>
        <v>4</v>
      </c>
      <c r="AD220" s="19">
        <f t="shared" si="8"/>
        <v>3.2</v>
      </c>
      <c r="AE220" s="21">
        <f t="shared" si="357"/>
        <v>75.460000000000036</v>
      </c>
      <c r="AF220" s="4">
        <f t="shared" si="358"/>
        <v>5</v>
      </c>
      <c r="AG220" s="10">
        <f t="shared" si="359"/>
        <v>0.5</v>
      </c>
      <c r="AH220" s="11">
        <f t="shared" si="360"/>
        <v>1.85</v>
      </c>
      <c r="AI220" s="10">
        <v>0</v>
      </c>
      <c r="AJ220" s="19">
        <f t="shared" si="49"/>
        <v>2</v>
      </c>
      <c r="AK220" s="21">
        <f t="shared" si="361"/>
        <v>61.929999999999993</v>
      </c>
      <c r="AL220" s="36"/>
    </row>
    <row r="221" spans="1:38" x14ac:dyDescent="0.2">
      <c r="A221" s="37"/>
      <c r="B221" s="13">
        <f t="shared" si="66"/>
        <v>216</v>
      </c>
      <c r="C221" s="2" t="s">
        <v>564</v>
      </c>
      <c r="D221" s="28">
        <v>44913</v>
      </c>
      <c r="E221" s="2" t="s">
        <v>172</v>
      </c>
      <c r="F221" s="23" t="s">
        <v>18</v>
      </c>
      <c r="G221" s="23" t="s">
        <v>53</v>
      </c>
      <c r="H221" s="23">
        <v>1100</v>
      </c>
      <c r="I221" s="23" t="s">
        <v>79</v>
      </c>
      <c r="J221" s="23" t="s">
        <v>74</v>
      </c>
      <c r="K221" s="63" t="s">
        <v>319</v>
      </c>
      <c r="L221" s="12" t="s">
        <v>1</v>
      </c>
      <c r="M221" s="4">
        <v>4.5199999999999996</v>
      </c>
      <c r="N221" s="10">
        <v>2.8485714285714288</v>
      </c>
      <c r="O221" s="11">
        <v>1.82</v>
      </c>
      <c r="P221" s="10">
        <v>3.483076923076923</v>
      </c>
      <c r="Q221" s="19">
        <f t="shared" si="55"/>
        <v>0</v>
      </c>
      <c r="R221" s="21">
        <f t="shared" si="349"/>
        <v>377.5</v>
      </c>
      <c r="S221" s="4">
        <f t="shared" si="350"/>
        <v>4.5199999999999996</v>
      </c>
      <c r="T221" s="10">
        <f t="shared" si="351"/>
        <v>1</v>
      </c>
      <c r="U221" s="11">
        <f t="shared" si="352"/>
        <v>1.82</v>
      </c>
      <c r="V221" s="10">
        <f t="shared" si="353"/>
        <v>1</v>
      </c>
      <c r="W221" s="19">
        <f t="shared" si="5"/>
        <v>-0.18</v>
      </c>
      <c r="X221" s="21">
        <f t="shared" si="354"/>
        <v>121.30000000000004</v>
      </c>
      <c r="Y221" s="4">
        <f t="shared" si="355"/>
        <v>4.5199999999999996</v>
      </c>
      <c r="Z221" s="10">
        <v>0.88458563535911594</v>
      </c>
      <c r="AA221" s="11">
        <f t="shared" si="356"/>
        <v>1.82</v>
      </c>
      <c r="AB221" s="10">
        <v>0</v>
      </c>
      <c r="AC221" s="19">
        <f t="shared" si="7"/>
        <v>0</v>
      </c>
      <c r="AD221" s="19">
        <f t="shared" si="8"/>
        <v>-0.88</v>
      </c>
      <c r="AE221" s="21">
        <f t="shared" si="357"/>
        <v>74.580000000000041</v>
      </c>
      <c r="AF221" s="4">
        <f t="shared" si="358"/>
        <v>4.5199999999999996</v>
      </c>
      <c r="AG221" s="10">
        <f t="shared" si="359"/>
        <v>1</v>
      </c>
      <c r="AH221" s="11">
        <f t="shared" si="360"/>
        <v>1.82</v>
      </c>
      <c r="AI221" s="10">
        <v>0</v>
      </c>
      <c r="AJ221" s="19">
        <f t="shared" si="49"/>
        <v>-1</v>
      </c>
      <c r="AK221" s="21">
        <f t="shared" si="361"/>
        <v>60.929999999999993</v>
      </c>
      <c r="AL221" s="36"/>
    </row>
    <row r="222" spans="1:38" x14ac:dyDescent="0.2">
      <c r="A222" s="37"/>
      <c r="B222" s="13">
        <f t="shared" si="66"/>
        <v>217</v>
      </c>
      <c r="C222" s="2" t="s">
        <v>526</v>
      </c>
      <c r="D222" s="28">
        <v>44915</v>
      </c>
      <c r="E222" s="2" t="s">
        <v>62</v>
      </c>
      <c r="F222" s="23" t="s">
        <v>22</v>
      </c>
      <c r="G222" s="23" t="s">
        <v>53</v>
      </c>
      <c r="H222" s="23">
        <v>1600</v>
      </c>
      <c r="I222" s="23" t="s">
        <v>79</v>
      </c>
      <c r="J222" s="23" t="s">
        <v>74</v>
      </c>
      <c r="K222" s="63" t="s">
        <v>318</v>
      </c>
      <c r="L222" s="12" t="s">
        <v>52</v>
      </c>
      <c r="M222" s="4">
        <v>8.23</v>
      </c>
      <c r="N222" s="10">
        <v>1.3858620689655172</v>
      </c>
      <c r="O222" s="11">
        <v>2</v>
      </c>
      <c r="P222" s="10">
        <v>1.34</v>
      </c>
      <c r="Q222" s="19">
        <f t="shared" si="55"/>
        <v>-2.7</v>
      </c>
      <c r="R222" s="21">
        <f t="shared" si="349"/>
        <v>374.8</v>
      </c>
      <c r="S222" s="4">
        <f t="shared" si="350"/>
        <v>8.23</v>
      </c>
      <c r="T222" s="10">
        <f t="shared" si="351"/>
        <v>1</v>
      </c>
      <c r="U222" s="11">
        <f t="shared" si="352"/>
        <v>2</v>
      </c>
      <c r="V222" s="10">
        <f t="shared" si="353"/>
        <v>1</v>
      </c>
      <c r="W222" s="19">
        <f t="shared" si="5"/>
        <v>-2</v>
      </c>
      <c r="X222" s="21">
        <f t="shared" si="354"/>
        <v>119.30000000000004</v>
      </c>
      <c r="Y222" s="4">
        <f t="shared" si="355"/>
        <v>8.23</v>
      </c>
      <c r="Z222" s="10">
        <v>0.48561810892081536</v>
      </c>
      <c r="AA222" s="11">
        <f t="shared" si="356"/>
        <v>2</v>
      </c>
      <c r="AB222" s="10">
        <v>0</v>
      </c>
      <c r="AC222" s="19">
        <f t="shared" si="7"/>
        <v>0</v>
      </c>
      <c r="AD222" s="19">
        <f t="shared" si="8"/>
        <v>-0.49</v>
      </c>
      <c r="AE222" s="21">
        <f t="shared" si="357"/>
        <v>74.090000000000046</v>
      </c>
      <c r="AF222" s="4">
        <f t="shared" si="358"/>
        <v>8.23</v>
      </c>
      <c r="AG222" s="10">
        <f t="shared" si="359"/>
        <v>0.5</v>
      </c>
      <c r="AH222" s="11">
        <f t="shared" si="360"/>
        <v>2</v>
      </c>
      <c r="AI222" s="10">
        <v>0</v>
      </c>
      <c r="AJ222" s="19">
        <f t="shared" si="49"/>
        <v>-0.5</v>
      </c>
      <c r="AK222" s="21">
        <f t="shared" si="361"/>
        <v>60.429999999999993</v>
      </c>
      <c r="AL222" s="36"/>
    </row>
    <row r="223" spans="1:38" x14ac:dyDescent="0.2">
      <c r="A223" s="37"/>
      <c r="B223" s="13">
        <f t="shared" si="66"/>
        <v>218</v>
      </c>
      <c r="C223" s="2" t="s">
        <v>569</v>
      </c>
      <c r="D223" s="28">
        <v>44916</v>
      </c>
      <c r="E223" s="2" t="s">
        <v>35</v>
      </c>
      <c r="F223" s="23" t="s">
        <v>18</v>
      </c>
      <c r="G223" s="23" t="s">
        <v>53</v>
      </c>
      <c r="H223" s="23">
        <v>1500</v>
      </c>
      <c r="I223" s="23" t="s">
        <v>79</v>
      </c>
      <c r="J223" s="23" t="s">
        <v>74</v>
      </c>
      <c r="K223" s="63" t="s">
        <v>318</v>
      </c>
      <c r="L223" s="12" t="s">
        <v>2</v>
      </c>
      <c r="M223" s="4">
        <v>4.43</v>
      </c>
      <c r="N223" s="10">
        <v>2.9062857142857137</v>
      </c>
      <c r="O223" s="11">
        <v>1.78</v>
      </c>
      <c r="P223" s="10">
        <v>0</v>
      </c>
      <c r="Q223" s="19">
        <f t="shared" si="55"/>
        <v>10</v>
      </c>
      <c r="R223" s="21">
        <f t="shared" si="349"/>
        <v>384.8</v>
      </c>
      <c r="S223" s="4">
        <f t="shared" si="350"/>
        <v>4.43</v>
      </c>
      <c r="T223" s="10">
        <f t="shared" si="351"/>
        <v>1</v>
      </c>
      <c r="U223" s="11">
        <f t="shared" si="352"/>
        <v>1.78</v>
      </c>
      <c r="V223" s="10">
        <f t="shared" si="353"/>
        <v>1</v>
      </c>
      <c r="W223" s="19">
        <f t="shared" si="5"/>
        <v>4.21</v>
      </c>
      <c r="X223" s="21">
        <f t="shared" si="354"/>
        <v>123.51000000000003</v>
      </c>
      <c r="Y223" s="4">
        <f t="shared" si="355"/>
        <v>4.43</v>
      </c>
      <c r="Z223" s="10">
        <v>0.90328517924023533</v>
      </c>
      <c r="AA223" s="11">
        <f t="shared" si="356"/>
        <v>1.78</v>
      </c>
      <c r="AB223" s="10">
        <v>0</v>
      </c>
      <c r="AC223" s="19">
        <f t="shared" si="7"/>
        <v>4</v>
      </c>
      <c r="AD223" s="19">
        <f t="shared" si="8"/>
        <v>3.1</v>
      </c>
      <c r="AE223" s="21">
        <f t="shared" si="357"/>
        <v>77.19000000000004</v>
      </c>
      <c r="AF223" s="4">
        <f t="shared" si="358"/>
        <v>4.43</v>
      </c>
      <c r="AG223" s="10">
        <f t="shared" si="359"/>
        <v>0.5</v>
      </c>
      <c r="AH223" s="11">
        <f t="shared" si="360"/>
        <v>1.78</v>
      </c>
      <c r="AI223" s="10">
        <v>0</v>
      </c>
      <c r="AJ223" s="19">
        <f t="shared" si="49"/>
        <v>1.72</v>
      </c>
      <c r="AK223" s="21">
        <f t="shared" si="361"/>
        <v>62.149999999999991</v>
      </c>
      <c r="AL223" s="36"/>
    </row>
    <row r="224" spans="1:38" x14ac:dyDescent="0.2">
      <c r="A224" s="37"/>
      <c r="B224" s="13">
        <f t="shared" si="66"/>
        <v>219</v>
      </c>
      <c r="C224" s="2" t="s">
        <v>570</v>
      </c>
      <c r="D224" s="28">
        <v>44916</v>
      </c>
      <c r="E224" s="2" t="s">
        <v>186</v>
      </c>
      <c r="F224" s="23" t="s">
        <v>29</v>
      </c>
      <c r="G224" s="23" t="s">
        <v>53</v>
      </c>
      <c r="H224" s="23">
        <v>1300</v>
      </c>
      <c r="I224" s="23" t="s">
        <v>79</v>
      </c>
      <c r="J224" s="23" t="s">
        <v>87</v>
      </c>
      <c r="K224" s="63" t="s">
        <v>320</v>
      </c>
      <c r="L224" s="12" t="s">
        <v>5</v>
      </c>
      <c r="M224" s="4">
        <v>2.4700000000000002</v>
      </c>
      <c r="N224" s="10">
        <v>6.7889361702127662</v>
      </c>
      <c r="O224" s="11">
        <v>1.43</v>
      </c>
      <c r="P224" s="10">
        <v>0</v>
      </c>
      <c r="Q224" s="19">
        <f t="shared" si="55"/>
        <v>-6.8</v>
      </c>
      <c r="R224" s="21">
        <f t="shared" ref="R224:R225" si="362">Q224+R223</f>
        <v>378</v>
      </c>
      <c r="S224" s="4">
        <f t="shared" ref="S224:S225" si="363">M224</f>
        <v>2.4700000000000002</v>
      </c>
      <c r="T224" s="10">
        <f t="shared" ref="T224:T225" si="364">IF(S224&gt;0,T$4,0)</f>
        <v>1</v>
      </c>
      <c r="U224" s="11">
        <f t="shared" ref="U224:U225" si="365">O224</f>
        <v>1.43</v>
      </c>
      <c r="V224" s="10">
        <f t="shared" ref="V224:V225" si="366">IF(U224&gt;0,V$4,0)</f>
        <v>1</v>
      </c>
      <c r="W224" s="19">
        <f t="shared" si="5"/>
        <v>-0.56999999999999995</v>
      </c>
      <c r="X224" s="21">
        <f t="shared" ref="X224:X225" si="367">W224+X223</f>
        <v>122.94000000000004</v>
      </c>
      <c r="Y224" s="4">
        <f t="shared" ref="Y224:Y225" si="368">S224</f>
        <v>2.4700000000000002</v>
      </c>
      <c r="Z224" s="10">
        <v>1.6190909090909091</v>
      </c>
      <c r="AA224" s="11">
        <f t="shared" ref="AA224:AA225" si="369">U224</f>
        <v>1.43</v>
      </c>
      <c r="AB224" s="10">
        <v>0</v>
      </c>
      <c r="AC224" s="19">
        <f t="shared" si="7"/>
        <v>0</v>
      </c>
      <c r="AD224" s="19">
        <f t="shared" si="8"/>
        <v>-1.62</v>
      </c>
      <c r="AE224" s="21">
        <f t="shared" ref="AE224:AE225" si="370">AD224+AE223</f>
        <v>75.570000000000036</v>
      </c>
      <c r="AF224" s="4">
        <f t="shared" ref="AF224:AF225" si="371">M224</f>
        <v>2.4700000000000002</v>
      </c>
      <c r="AG224" s="10">
        <f t="shared" ref="AG224:AG225" si="372">IF(K224=$AH$3,$AG$3,IF(K224=$AH$4,$AG$4,IF(K224=$AJ$3,$AI$3,IF(K224=$AJ$4,$AI$4,0))))</f>
        <v>2</v>
      </c>
      <c r="AH224" s="11">
        <f t="shared" ref="AH224:AH225" si="373">O224</f>
        <v>1.43</v>
      </c>
      <c r="AI224" s="10">
        <v>0</v>
      </c>
      <c r="AJ224" s="19">
        <f t="shared" si="49"/>
        <v>-2</v>
      </c>
      <c r="AK224" s="21">
        <f t="shared" ref="AK224:AK225" si="374">AJ224+AK223</f>
        <v>60.149999999999991</v>
      </c>
      <c r="AL224" s="36"/>
    </row>
    <row r="225" spans="1:38" x14ac:dyDescent="0.2">
      <c r="A225" s="37"/>
      <c r="B225" s="13">
        <f t="shared" si="66"/>
        <v>220</v>
      </c>
      <c r="C225" s="2" t="s">
        <v>571</v>
      </c>
      <c r="D225" s="28">
        <v>44917</v>
      </c>
      <c r="E225" s="2" t="s">
        <v>30</v>
      </c>
      <c r="F225" s="23" t="s">
        <v>3</v>
      </c>
      <c r="G225" s="23" t="s">
        <v>53</v>
      </c>
      <c r="H225" s="23">
        <v>1300</v>
      </c>
      <c r="I225" s="23" t="s">
        <v>79</v>
      </c>
      <c r="J225" s="23" t="s">
        <v>74</v>
      </c>
      <c r="K225" s="63" t="s">
        <v>319</v>
      </c>
      <c r="L225" s="12" t="s">
        <v>2</v>
      </c>
      <c r="M225" s="4">
        <v>3.97</v>
      </c>
      <c r="N225" s="10">
        <v>3.3533333333333335</v>
      </c>
      <c r="O225" s="11">
        <v>1.89</v>
      </c>
      <c r="P225" s="10">
        <v>3.8100000000000009</v>
      </c>
      <c r="Q225" s="19">
        <f t="shared" si="55"/>
        <v>13.4</v>
      </c>
      <c r="R225" s="21">
        <f t="shared" si="362"/>
        <v>391.4</v>
      </c>
      <c r="S225" s="4">
        <f t="shared" si="363"/>
        <v>3.97</v>
      </c>
      <c r="T225" s="10">
        <f t="shared" si="364"/>
        <v>1</v>
      </c>
      <c r="U225" s="11">
        <f t="shared" si="365"/>
        <v>1.89</v>
      </c>
      <c r="V225" s="10">
        <f t="shared" si="366"/>
        <v>1</v>
      </c>
      <c r="W225" s="19">
        <f t="shared" si="5"/>
        <v>3.86</v>
      </c>
      <c r="X225" s="21">
        <f t="shared" si="367"/>
        <v>126.80000000000004</v>
      </c>
      <c r="Y225" s="4">
        <f t="shared" si="368"/>
        <v>3.97</v>
      </c>
      <c r="Z225" s="10">
        <v>1.0068553459119496</v>
      </c>
      <c r="AA225" s="11">
        <f t="shared" si="369"/>
        <v>1.89</v>
      </c>
      <c r="AB225" s="10">
        <v>0</v>
      </c>
      <c r="AC225" s="19">
        <f t="shared" si="7"/>
        <v>4</v>
      </c>
      <c r="AD225" s="19">
        <f t="shared" si="8"/>
        <v>2.99</v>
      </c>
      <c r="AE225" s="21">
        <f t="shared" si="370"/>
        <v>78.560000000000031</v>
      </c>
      <c r="AF225" s="4">
        <f t="shared" si="371"/>
        <v>3.97</v>
      </c>
      <c r="AG225" s="10">
        <f t="shared" si="372"/>
        <v>1</v>
      </c>
      <c r="AH225" s="11">
        <f t="shared" si="373"/>
        <v>1.89</v>
      </c>
      <c r="AI225" s="10">
        <v>0</v>
      </c>
      <c r="AJ225" s="19">
        <f t="shared" si="49"/>
        <v>2.97</v>
      </c>
      <c r="AK225" s="21">
        <f t="shared" si="374"/>
        <v>63.11999999999999</v>
      </c>
      <c r="AL225" s="36"/>
    </row>
    <row r="226" spans="1:38" x14ac:dyDescent="0.2">
      <c r="A226" s="37"/>
      <c r="B226" s="13">
        <f t="shared" si="66"/>
        <v>221</v>
      </c>
      <c r="C226" s="2" t="s">
        <v>576</v>
      </c>
      <c r="D226" s="28">
        <v>44917</v>
      </c>
      <c r="E226" s="2" t="s">
        <v>119</v>
      </c>
      <c r="F226" s="23" t="s">
        <v>18</v>
      </c>
      <c r="G226" s="23" t="s">
        <v>53</v>
      </c>
      <c r="H226" s="23">
        <v>1000</v>
      </c>
      <c r="I226" s="23" t="s">
        <v>79</v>
      </c>
      <c r="J226" s="23" t="s">
        <v>87</v>
      </c>
      <c r="K226" s="63" t="s">
        <v>319</v>
      </c>
      <c r="L226" s="12" t="s">
        <v>65</v>
      </c>
      <c r="M226" s="4">
        <v>3.53</v>
      </c>
      <c r="N226" s="10">
        <v>3.9416000000000007</v>
      </c>
      <c r="O226" s="11">
        <v>1.57</v>
      </c>
      <c r="P226" s="10">
        <v>0</v>
      </c>
      <c r="Q226" s="19">
        <f t="shared" si="55"/>
        <v>-3.9</v>
      </c>
      <c r="R226" s="21">
        <f t="shared" ref="R226:R228" si="375">Q226+R225</f>
        <v>387.5</v>
      </c>
      <c r="S226" s="4">
        <f t="shared" ref="S226:S228" si="376">M226</f>
        <v>3.53</v>
      </c>
      <c r="T226" s="10">
        <f t="shared" ref="T226:T228" si="377">IF(S226&gt;0,T$4,0)</f>
        <v>1</v>
      </c>
      <c r="U226" s="11">
        <f t="shared" ref="U226:U228" si="378">O226</f>
        <v>1.57</v>
      </c>
      <c r="V226" s="10">
        <f t="shared" ref="V226:V228" si="379">IF(U226&gt;0,V$4,0)</f>
        <v>1</v>
      </c>
      <c r="W226" s="19">
        <f t="shared" si="5"/>
        <v>-2</v>
      </c>
      <c r="X226" s="21">
        <f>W226+X225</f>
        <v>124.80000000000004</v>
      </c>
      <c r="Y226" s="4">
        <f t="shared" ref="Y226:Y228" si="380">S226</f>
        <v>3.53</v>
      </c>
      <c r="Z226" s="10">
        <v>1.1325542443852303</v>
      </c>
      <c r="AA226" s="11">
        <f t="shared" ref="AA226:AA228" si="381">U226</f>
        <v>1.57</v>
      </c>
      <c r="AB226" s="10">
        <v>0</v>
      </c>
      <c r="AC226" s="19">
        <f t="shared" si="7"/>
        <v>0</v>
      </c>
      <c r="AD226" s="19">
        <f t="shared" si="8"/>
        <v>-1.1299999999999999</v>
      </c>
      <c r="AE226" s="21">
        <f t="shared" ref="AE226:AE228" si="382">AD226+AE225</f>
        <v>77.430000000000035</v>
      </c>
      <c r="AF226" s="4">
        <f t="shared" ref="AF226:AF228" si="383">M226</f>
        <v>3.53</v>
      </c>
      <c r="AG226" s="10">
        <f t="shared" ref="AG226:AG228" si="384">IF(K226=$AH$3,$AG$3,IF(K226=$AH$4,$AG$4,IF(K226=$AJ$3,$AI$3,IF(K226=$AJ$4,$AI$4,0))))</f>
        <v>1</v>
      </c>
      <c r="AH226" s="11">
        <f t="shared" ref="AH226:AH228" si="385">O226</f>
        <v>1.57</v>
      </c>
      <c r="AI226" s="10">
        <v>0</v>
      </c>
      <c r="AJ226" s="19">
        <f t="shared" si="49"/>
        <v>-1</v>
      </c>
      <c r="AK226" s="21">
        <f t="shared" ref="AK226:AK228" si="386">AJ226+AK225</f>
        <v>62.11999999999999</v>
      </c>
      <c r="AL226" s="36"/>
    </row>
    <row r="227" spans="1:38" x14ac:dyDescent="0.2">
      <c r="A227" s="37"/>
      <c r="B227" s="13">
        <f t="shared" ref="B227:B273" si="387">B226+1</f>
        <v>222</v>
      </c>
      <c r="C227" s="2" t="s">
        <v>295</v>
      </c>
      <c r="D227" s="28">
        <v>44917</v>
      </c>
      <c r="E227" s="2" t="s">
        <v>119</v>
      </c>
      <c r="F227" s="23" t="s">
        <v>18</v>
      </c>
      <c r="G227" s="23" t="s">
        <v>53</v>
      </c>
      <c r="H227" s="23">
        <v>1000</v>
      </c>
      <c r="I227" s="23" t="s">
        <v>79</v>
      </c>
      <c r="J227" s="23" t="s">
        <v>87</v>
      </c>
      <c r="K227" s="63" t="s">
        <v>318</v>
      </c>
      <c r="L227" s="12" t="s">
        <v>2</v>
      </c>
      <c r="M227" s="4">
        <v>2.4900000000000002</v>
      </c>
      <c r="N227" s="10">
        <v>6.706666666666667</v>
      </c>
      <c r="O227" s="11">
        <v>1.46</v>
      </c>
      <c r="P227" s="10">
        <v>0</v>
      </c>
      <c r="Q227" s="19">
        <f t="shared" si="55"/>
        <v>10</v>
      </c>
      <c r="R227" s="21">
        <f t="shared" si="375"/>
        <v>397.5</v>
      </c>
      <c r="S227" s="4">
        <f t="shared" si="376"/>
        <v>2.4900000000000002</v>
      </c>
      <c r="T227" s="10">
        <f t="shared" si="377"/>
        <v>1</v>
      </c>
      <c r="U227" s="11">
        <f t="shared" si="378"/>
        <v>1.46</v>
      </c>
      <c r="V227" s="10">
        <f t="shared" si="379"/>
        <v>1</v>
      </c>
      <c r="W227" s="19">
        <f t="shared" si="5"/>
        <v>1.95</v>
      </c>
      <c r="X227" s="21">
        <f t="shared" ref="X227:X228" si="388">W227+X226</f>
        <v>126.75000000000004</v>
      </c>
      <c r="Y227" s="4">
        <f t="shared" si="380"/>
        <v>2.4900000000000002</v>
      </c>
      <c r="Z227" s="10">
        <v>1.6064824120603016</v>
      </c>
      <c r="AA227" s="11">
        <f t="shared" si="381"/>
        <v>1.46</v>
      </c>
      <c r="AB227" s="10">
        <v>0</v>
      </c>
      <c r="AC227" s="19">
        <f t="shared" si="7"/>
        <v>4</v>
      </c>
      <c r="AD227" s="19">
        <f t="shared" si="8"/>
        <v>2.39</v>
      </c>
      <c r="AE227" s="21">
        <f t="shared" si="382"/>
        <v>79.820000000000036</v>
      </c>
      <c r="AF227" s="4">
        <f t="shared" si="383"/>
        <v>2.4900000000000002</v>
      </c>
      <c r="AG227" s="10">
        <f t="shared" si="384"/>
        <v>0.5</v>
      </c>
      <c r="AH227" s="11">
        <f t="shared" si="385"/>
        <v>1.46</v>
      </c>
      <c r="AI227" s="10">
        <v>0</v>
      </c>
      <c r="AJ227" s="19">
        <f t="shared" si="49"/>
        <v>0.75</v>
      </c>
      <c r="AK227" s="21">
        <f t="shared" si="386"/>
        <v>62.86999999999999</v>
      </c>
      <c r="AL227" s="36"/>
    </row>
    <row r="228" spans="1:38" x14ac:dyDescent="0.2">
      <c r="A228" s="37"/>
      <c r="B228" s="13">
        <f t="shared" si="387"/>
        <v>223</v>
      </c>
      <c r="C228" s="2" t="s">
        <v>548</v>
      </c>
      <c r="D228" s="28">
        <v>44918</v>
      </c>
      <c r="E228" s="2" t="s">
        <v>63</v>
      </c>
      <c r="F228" s="23" t="s">
        <v>18</v>
      </c>
      <c r="G228" s="23" t="s">
        <v>53</v>
      </c>
      <c r="H228" s="23">
        <v>1000</v>
      </c>
      <c r="I228" s="23" t="s">
        <v>79</v>
      </c>
      <c r="J228" s="23" t="s">
        <v>74</v>
      </c>
      <c r="K228" s="63" t="s">
        <v>320</v>
      </c>
      <c r="L228" s="12" t="s">
        <v>2</v>
      </c>
      <c r="M228" s="4">
        <v>1.71</v>
      </c>
      <c r="N228" s="10">
        <v>14.027826086956523</v>
      </c>
      <c r="O228" s="11">
        <v>1.1599999999999999</v>
      </c>
      <c r="P228" s="10">
        <v>0</v>
      </c>
      <c r="Q228" s="19">
        <f t="shared" si="55"/>
        <v>10</v>
      </c>
      <c r="R228" s="21">
        <f t="shared" si="375"/>
        <v>407.5</v>
      </c>
      <c r="S228" s="4">
        <f t="shared" si="376"/>
        <v>1.71</v>
      </c>
      <c r="T228" s="10">
        <f t="shared" si="377"/>
        <v>1</v>
      </c>
      <c r="U228" s="11">
        <f t="shared" si="378"/>
        <v>1.1599999999999999</v>
      </c>
      <c r="V228" s="10">
        <f t="shared" si="379"/>
        <v>1</v>
      </c>
      <c r="W228" s="19">
        <f t="shared" si="5"/>
        <v>0.87</v>
      </c>
      <c r="X228" s="21">
        <f t="shared" si="388"/>
        <v>127.62000000000005</v>
      </c>
      <c r="Y228" s="4">
        <f t="shared" si="380"/>
        <v>1.71</v>
      </c>
      <c r="Z228" s="10">
        <v>2.3391970802919704</v>
      </c>
      <c r="AA228" s="11">
        <f t="shared" si="381"/>
        <v>1.1599999999999999</v>
      </c>
      <c r="AB228" s="10">
        <v>0</v>
      </c>
      <c r="AC228" s="19">
        <f t="shared" si="7"/>
        <v>4</v>
      </c>
      <c r="AD228" s="19">
        <f t="shared" si="8"/>
        <v>1.66</v>
      </c>
      <c r="AE228" s="21">
        <f t="shared" si="382"/>
        <v>81.480000000000032</v>
      </c>
      <c r="AF228" s="4">
        <f t="shared" si="383"/>
        <v>1.71</v>
      </c>
      <c r="AG228" s="10">
        <f t="shared" si="384"/>
        <v>2</v>
      </c>
      <c r="AH228" s="11">
        <f t="shared" si="385"/>
        <v>1.1599999999999999</v>
      </c>
      <c r="AI228" s="10">
        <v>0</v>
      </c>
      <c r="AJ228" s="19">
        <f t="shared" si="49"/>
        <v>1.42</v>
      </c>
      <c r="AK228" s="21">
        <f t="shared" si="386"/>
        <v>64.289999999999992</v>
      </c>
      <c r="AL228" s="36"/>
    </row>
    <row r="229" spans="1:38" x14ac:dyDescent="0.2">
      <c r="A229" s="37"/>
      <c r="B229" s="13">
        <f t="shared" si="387"/>
        <v>224</v>
      </c>
      <c r="C229" s="2" t="s">
        <v>577</v>
      </c>
      <c r="D229" s="28">
        <v>44918</v>
      </c>
      <c r="E229" s="2" t="s">
        <v>63</v>
      </c>
      <c r="F229" s="23" t="s">
        <v>39</v>
      </c>
      <c r="G229" s="23" t="s">
        <v>56</v>
      </c>
      <c r="H229" s="23">
        <v>1200</v>
      </c>
      <c r="I229" s="23" t="s">
        <v>79</v>
      </c>
      <c r="J229" s="23" t="s">
        <v>74</v>
      </c>
      <c r="K229" s="63" t="s">
        <v>326</v>
      </c>
      <c r="L229" s="12" t="s">
        <v>51</v>
      </c>
      <c r="M229" s="4">
        <v>71.52</v>
      </c>
      <c r="N229" s="10">
        <v>0.14246143527833668</v>
      </c>
      <c r="O229" s="11">
        <v>11.5</v>
      </c>
      <c r="P229" s="10">
        <v>0.01</v>
      </c>
      <c r="Q229" s="19">
        <f t="shared" si="55"/>
        <v>-0.2</v>
      </c>
      <c r="R229" s="21">
        <f t="shared" ref="R229:R232" si="389">Q229+R228</f>
        <v>407.3</v>
      </c>
      <c r="S229" s="4">
        <f t="shared" ref="S229:S232" si="390">M229</f>
        <v>71.52</v>
      </c>
      <c r="T229" s="10">
        <f t="shared" ref="T229:T232" si="391">IF(S229&gt;0,T$4,0)</f>
        <v>1</v>
      </c>
      <c r="U229" s="11">
        <f t="shared" ref="U229:U232" si="392">O229</f>
        <v>11.5</v>
      </c>
      <c r="V229" s="10">
        <f t="shared" ref="V229:V232" si="393">IF(U229&gt;0,V$4,0)</f>
        <v>1</v>
      </c>
      <c r="W229" s="19">
        <f t="shared" si="5"/>
        <v>-2</v>
      </c>
      <c r="X229" s="21">
        <f t="shared" ref="X229:X232" si="394">W229+X228</f>
        <v>125.62000000000005</v>
      </c>
      <c r="Y229" s="4">
        <f t="shared" ref="Y229:Y232" si="395">S229</f>
        <v>71.52</v>
      </c>
      <c r="Z229" s="10">
        <v>5.5976068376068375E-2</v>
      </c>
      <c r="AA229" s="11">
        <f t="shared" ref="AA229:AA232" si="396">U229</f>
        <v>11.5</v>
      </c>
      <c r="AB229" s="10">
        <v>0</v>
      </c>
      <c r="AC229" s="19">
        <f t="shared" si="7"/>
        <v>0</v>
      </c>
      <c r="AD229" s="19">
        <f t="shared" si="8"/>
        <v>-0.06</v>
      </c>
      <c r="AE229" s="21">
        <f t="shared" ref="AE229:AE232" si="397">AD229+AE228</f>
        <v>81.42000000000003</v>
      </c>
      <c r="AF229" s="4">
        <f t="shared" ref="AF229:AF232" si="398">M229</f>
        <v>71.52</v>
      </c>
      <c r="AG229" s="10">
        <f t="shared" ref="AG229:AG232" si="399">IF(K229=$AH$3,$AG$3,IF(K229=$AH$4,$AG$4,IF(K229=$AJ$3,$AI$3,IF(K229=$AJ$4,$AI$4,0))))</f>
        <v>0.25</v>
      </c>
      <c r="AH229" s="11">
        <f t="shared" ref="AH229:AH232" si="400">O229</f>
        <v>11.5</v>
      </c>
      <c r="AI229" s="10">
        <v>0</v>
      </c>
      <c r="AJ229" s="19">
        <f t="shared" si="49"/>
        <v>-0.25</v>
      </c>
      <c r="AK229" s="21">
        <f t="shared" ref="AK229:AK232" si="401">AJ229+AK228</f>
        <v>64.039999999999992</v>
      </c>
      <c r="AL229" s="36"/>
    </row>
    <row r="230" spans="1:38" x14ac:dyDescent="0.2">
      <c r="A230" s="37"/>
      <c r="B230" s="13">
        <f t="shared" si="387"/>
        <v>225</v>
      </c>
      <c r="C230" s="2" t="s">
        <v>540</v>
      </c>
      <c r="D230" s="28">
        <v>44918</v>
      </c>
      <c r="E230" s="2" t="s">
        <v>8</v>
      </c>
      <c r="F230" s="23" t="s">
        <v>18</v>
      </c>
      <c r="G230" s="23" t="s">
        <v>53</v>
      </c>
      <c r="H230" s="23">
        <v>1000</v>
      </c>
      <c r="I230" s="23" t="s">
        <v>79</v>
      </c>
      <c r="J230" s="23" t="s">
        <v>74</v>
      </c>
      <c r="K230" s="63" t="s">
        <v>319</v>
      </c>
      <c r="L230" s="12" t="s">
        <v>5</v>
      </c>
      <c r="M230" s="4">
        <v>1.81</v>
      </c>
      <c r="N230" s="10">
        <v>12.326153846153844</v>
      </c>
      <c r="O230" s="11">
        <v>1.08</v>
      </c>
      <c r="P230" s="10">
        <v>0</v>
      </c>
      <c r="Q230" s="19">
        <f t="shared" si="55"/>
        <v>-12.3</v>
      </c>
      <c r="R230" s="21">
        <f t="shared" si="389"/>
        <v>395</v>
      </c>
      <c r="S230" s="4">
        <f t="shared" si="390"/>
        <v>1.81</v>
      </c>
      <c r="T230" s="10">
        <f t="shared" si="391"/>
        <v>1</v>
      </c>
      <c r="U230" s="11">
        <f t="shared" si="392"/>
        <v>1.08</v>
      </c>
      <c r="V230" s="10">
        <f t="shared" si="393"/>
        <v>1</v>
      </c>
      <c r="W230" s="19">
        <f t="shared" si="5"/>
        <v>-0.92</v>
      </c>
      <c r="X230" s="21">
        <f t="shared" si="394"/>
        <v>124.70000000000005</v>
      </c>
      <c r="Y230" s="4">
        <f t="shared" si="395"/>
        <v>1.81</v>
      </c>
      <c r="Z230" s="10">
        <v>2.2100434027777784</v>
      </c>
      <c r="AA230" s="11">
        <f t="shared" si="396"/>
        <v>1.08</v>
      </c>
      <c r="AB230" s="10">
        <v>0</v>
      </c>
      <c r="AC230" s="19">
        <f t="shared" si="7"/>
        <v>0</v>
      </c>
      <c r="AD230" s="19">
        <f t="shared" si="8"/>
        <v>-2.21</v>
      </c>
      <c r="AE230" s="21">
        <f t="shared" si="397"/>
        <v>79.210000000000036</v>
      </c>
      <c r="AF230" s="4">
        <f t="shared" si="398"/>
        <v>1.81</v>
      </c>
      <c r="AG230" s="10">
        <f t="shared" si="399"/>
        <v>1</v>
      </c>
      <c r="AH230" s="11">
        <f t="shared" si="400"/>
        <v>1.08</v>
      </c>
      <c r="AI230" s="10">
        <v>0</v>
      </c>
      <c r="AJ230" s="19">
        <f t="shared" si="49"/>
        <v>-1</v>
      </c>
      <c r="AK230" s="21">
        <f t="shared" si="401"/>
        <v>63.039999999999992</v>
      </c>
      <c r="AL230" s="36"/>
    </row>
    <row r="231" spans="1:38" x14ac:dyDescent="0.2">
      <c r="A231" s="37"/>
      <c r="B231" s="13">
        <f t="shared" si="387"/>
        <v>226</v>
      </c>
      <c r="C231" s="2" t="s">
        <v>578</v>
      </c>
      <c r="D231" s="28">
        <v>44918</v>
      </c>
      <c r="E231" s="2" t="s">
        <v>8</v>
      </c>
      <c r="F231" s="23" t="s">
        <v>27</v>
      </c>
      <c r="G231" s="23" t="s">
        <v>53</v>
      </c>
      <c r="H231" s="23">
        <v>1600</v>
      </c>
      <c r="I231" s="23" t="s">
        <v>79</v>
      </c>
      <c r="J231" s="23" t="s">
        <v>74</v>
      </c>
      <c r="K231" s="63" t="s">
        <v>318</v>
      </c>
      <c r="L231" s="12" t="s">
        <v>51</v>
      </c>
      <c r="M231" s="4">
        <v>24</v>
      </c>
      <c r="N231" s="10">
        <v>0.43608695652173912</v>
      </c>
      <c r="O231" s="11">
        <v>6.6</v>
      </c>
      <c r="P231" s="10">
        <v>7.9999999999999974E-2</v>
      </c>
      <c r="Q231" s="19">
        <f t="shared" si="55"/>
        <v>-0.5</v>
      </c>
      <c r="R231" s="21">
        <f t="shared" si="389"/>
        <v>394.5</v>
      </c>
      <c r="S231" s="4">
        <f t="shared" si="390"/>
        <v>24</v>
      </c>
      <c r="T231" s="10">
        <f t="shared" si="391"/>
        <v>1</v>
      </c>
      <c r="U231" s="11">
        <f t="shared" si="392"/>
        <v>6.6</v>
      </c>
      <c r="V231" s="10">
        <f t="shared" si="393"/>
        <v>1</v>
      </c>
      <c r="W231" s="19">
        <f t="shared" si="5"/>
        <v>-2</v>
      </c>
      <c r="X231" s="21">
        <f t="shared" si="394"/>
        <v>122.70000000000005</v>
      </c>
      <c r="Y231" s="4">
        <f t="shared" si="395"/>
        <v>24</v>
      </c>
      <c r="Z231" s="10">
        <v>0.16666666666666666</v>
      </c>
      <c r="AA231" s="11">
        <f t="shared" si="396"/>
        <v>6.6</v>
      </c>
      <c r="AB231" s="10">
        <v>0</v>
      </c>
      <c r="AC231" s="19">
        <f t="shared" si="7"/>
        <v>0</v>
      </c>
      <c r="AD231" s="19">
        <f t="shared" si="8"/>
        <v>-0.17</v>
      </c>
      <c r="AE231" s="21">
        <f t="shared" si="397"/>
        <v>79.040000000000035</v>
      </c>
      <c r="AF231" s="4">
        <f t="shared" si="398"/>
        <v>24</v>
      </c>
      <c r="AG231" s="10">
        <f t="shared" si="399"/>
        <v>0.5</v>
      </c>
      <c r="AH231" s="11">
        <f t="shared" si="400"/>
        <v>6.6</v>
      </c>
      <c r="AI231" s="10">
        <v>0</v>
      </c>
      <c r="AJ231" s="19">
        <f t="shared" si="49"/>
        <v>-0.5</v>
      </c>
      <c r="AK231" s="21">
        <f t="shared" si="401"/>
        <v>62.539999999999992</v>
      </c>
      <c r="AL231" s="36"/>
    </row>
    <row r="232" spans="1:38" x14ac:dyDescent="0.2">
      <c r="A232" s="37"/>
      <c r="B232" s="13">
        <f t="shared" si="387"/>
        <v>227</v>
      </c>
      <c r="C232" s="2" t="s">
        <v>385</v>
      </c>
      <c r="D232" s="28">
        <v>44919</v>
      </c>
      <c r="E232" s="2" t="s">
        <v>20</v>
      </c>
      <c r="F232" s="23" t="s">
        <v>27</v>
      </c>
      <c r="G232" s="23" t="s">
        <v>57</v>
      </c>
      <c r="H232" s="23">
        <v>1000</v>
      </c>
      <c r="I232" s="23" t="s">
        <v>79</v>
      </c>
      <c r="J232" s="23" t="s">
        <v>74</v>
      </c>
      <c r="K232" s="63" t="s">
        <v>319</v>
      </c>
      <c r="L232" s="12" t="s">
        <v>2</v>
      </c>
      <c r="M232" s="4">
        <v>5.75</v>
      </c>
      <c r="N232" s="10">
        <v>2.114736842105263</v>
      </c>
      <c r="O232" s="11">
        <v>1.9</v>
      </c>
      <c r="P232" s="10">
        <v>2.3657142857142861</v>
      </c>
      <c r="Q232" s="19">
        <f t="shared" si="55"/>
        <v>12.2</v>
      </c>
      <c r="R232" s="21">
        <f t="shared" si="389"/>
        <v>406.7</v>
      </c>
      <c r="S232" s="4">
        <f t="shared" si="390"/>
        <v>5.75</v>
      </c>
      <c r="T232" s="10">
        <f t="shared" si="391"/>
        <v>1</v>
      </c>
      <c r="U232" s="11">
        <f t="shared" si="392"/>
        <v>1.9</v>
      </c>
      <c r="V232" s="10">
        <f t="shared" si="393"/>
        <v>1</v>
      </c>
      <c r="W232" s="19">
        <f t="shared" si="5"/>
        <v>5.65</v>
      </c>
      <c r="X232" s="21">
        <f t="shared" si="394"/>
        <v>128.35000000000005</v>
      </c>
      <c r="Y232" s="4">
        <f t="shared" si="395"/>
        <v>5.75</v>
      </c>
      <c r="Z232" s="10">
        <v>0.69608695652173913</v>
      </c>
      <c r="AA232" s="11">
        <f t="shared" si="396"/>
        <v>1.9</v>
      </c>
      <c r="AB232" s="10">
        <v>0</v>
      </c>
      <c r="AC232" s="19">
        <f t="shared" si="7"/>
        <v>4</v>
      </c>
      <c r="AD232" s="19">
        <f t="shared" si="8"/>
        <v>3.31</v>
      </c>
      <c r="AE232" s="21">
        <f t="shared" si="397"/>
        <v>82.350000000000037</v>
      </c>
      <c r="AF232" s="4">
        <f t="shared" si="398"/>
        <v>5.75</v>
      </c>
      <c r="AG232" s="10">
        <f t="shared" si="399"/>
        <v>1</v>
      </c>
      <c r="AH232" s="11">
        <f t="shared" si="400"/>
        <v>1.9</v>
      </c>
      <c r="AI232" s="10">
        <v>0</v>
      </c>
      <c r="AJ232" s="19">
        <f t="shared" si="49"/>
        <v>4.75</v>
      </c>
      <c r="AK232" s="21">
        <f t="shared" si="401"/>
        <v>67.289999999999992</v>
      </c>
      <c r="AL232" s="36"/>
    </row>
    <row r="233" spans="1:38" x14ac:dyDescent="0.2">
      <c r="A233" s="37"/>
      <c r="B233" s="13">
        <f t="shared" si="387"/>
        <v>228</v>
      </c>
      <c r="C233" s="2" t="s">
        <v>583</v>
      </c>
      <c r="D233" s="28">
        <v>44919</v>
      </c>
      <c r="E233" s="2" t="s">
        <v>197</v>
      </c>
      <c r="F233" s="23" t="s">
        <v>27</v>
      </c>
      <c r="G233" s="23" t="s">
        <v>53</v>
      </c>
      <c r="H233" s="23">
        <v>1100</v>
      </c>
      <c r="I233" s="23" t="s">
        <v>79</v>
      </c>
      <c r="J233" s="23" t="s">
        <v>87</v>
      </c>
      <c r="K233" s="63" t="s">
        <v>319</v>
      </c>
      <c r="L233" s="12" t="s">
        <v>5</v>
      </c>
      <c r="M233" s="4">
        <v>2.78</v>
      </c>
      <c r="N233" s="10">
        <v>5.5997701149425287</v>
      </c>
      <c r="O233" s="11">
        <v>1.41</v>
      </c>
      <c r="P233" s="10">
        <v>0</v>
      </c>
      <c r="Q233" s="19">
        <f t="shared" si="55"/>
        <v>-5.6</v>
      </c>
      <c r="R233" s="21">
        <f t="shared" ref="R233:R234" si="402">Q233+R232</f>
        <v>401.09999999999997</v>
      </c>
      <c r="S233" s="4">
        <f t="shared" ref="S233:S234" si="403">M233</f>
        <v>2.78</v>
      </c>
      <c r="T233" s="10">
        <f t="shared" ref="T233:T234" si="404">IF(S233&gt;0,T$4,0)</f>
        <v>1</v>
      </c>
      <c r="U233" s="11">
        <f t="shared" ref="U233:U234" si="405">O233</f>
        <v>1.41</v>
      </c>
      <c r="V233" s="10">
        <f t="shared" ref="V233:V234" si="406">IF(U233&gt;0,V$4,0)</f>
        <v>1</v>
      </c>
      <c r="W233" s="19">
        <f t="shared" si="5"/>
        <v>-0.59</v>
      </c>
      <c r="X233" s="21">
        <f t="shared" ref="X233:X234" si="407">W233+X232</f>
        <v>127.76000000000005</v>
      </c>
      <c r="Y233" s="4">
        <f t="shared" ref="Y233:Y234" si="408">S233</f>
        <v>2.78</v>
      </c>
      <c r="Z233" s="10">
        <v>1.437945592651475</v>
      </c>
      <c r="AA233" s="11">
        <f t="shared" ref="AA233:AA234" si="409">U233</f>
        <v>1.41</v>
      </c>
      <c r="AB233" s="10">
        <v>0</v>
      </c>
      <c r="AC233" s="19">
        <f t="shared" si="7"/>
        <v>0</v>
      </c>
      <c r="AD233" s="19">
        <f t="shared" si="8"/>
        <v>-1.44</v>
      </c>
      <c r="AE233" s="21">
        <f t="shared" ref="AE233:AE234" si="410">AD233+AE232</f>
        <v>80.910000000000039</v>
      </c>
      <c r="AF233" s="4">
        <f t="shared" ref="AF233:AF234" si="411">M233</f>
        <v>2.78</v>
      </c>
      <c r="AG233" s="10">
        <f t="shared" ref="AG233:AG234" si="412">IF(K233=$AH$3,$AG$3,IF(K233=$AH$4,$AG$4,IF(K233=$AJ$3,$AI$3,IF(K233=$AJ$4,$AI$4,0))))</f>
        <v>1</v>
      </c>
      <c r="AH233" s="11">
        <f t="shared" ref="AH233:AH234" si="413">O233</f>
        <v>1.41</v>
      </c>
      <c r="AI233" s="10">
        <v>0</v>
      </c>
      <c r="AJ233" s="19">
        <f t="shared" si="49"/>
        <v>-1</v>
      </c>
      <c r="AK233" s="21">
        <f t="shared" ref="AK233:AK234" si="414">AJ233+AK232</f>
        <v>66.289999999999992</v>
      </c>
      <c r="AL233" s="36"/>
    </row>
    <row r="234" spans="1:38" x14ac:dyDescent="0.2">
      <c r="A234" s="37"/>
      <c r="B234" s="13">
        <f t="shared" si="387"/>
        <v>229</v>
      </c>
      <c r="C234" s="2" t="s">
        <v>396</v>
      </c>
      <c r="D234" s="28">
        <v>44922</v>
      </c>
      <c r="E234" s="2" t="s">
        <v>59</v>
      </c>
      <c r="F234" s="23" t="s">
        <v>27</v>
      </c>
      <c r="G234" s="23" t="s">
        <v>53</v>
      </c>
      <c r="H234" s="23">
        <v>1100</v>
      </c>
      <c r="I234" s="23" t="s">
        <v>79</v>
      </c>
      <c r="J234" s="23" t="s">
        <v>74</v>
      </c>
      <c r="K234" s="63" t="s">
        <v>318</v>
      </c>
      <c r="L234" s="12" t="s">
        <v>2</v>
      </c>
      <c r="M234" s="4">
        <v>3.38</v>
      </c>
      <c r="N234" s="10">
        <v>4.1873684210526312</v>
      </c>
      <c r="O234" s="11">
        <v>1.31</v>
      </c>
      <c r="P234" s="10">
        <v>0</v>
      </c>
      <c r="Q234" s="19">
        <f t="shared" si="55"/>
        <v>10</v>
      </c>
      <c r="R234" s="21">
        <f t="shared" si="402"/>
        <v>411.09999999999997</v>
      </c>
      <c r="S234" s="4">
        <f t="shared" si="403"/>
        <v>3.38</v>
      </c>
      <c r="T234" s="10">
        <f t="shared" si="404"/>
        <v>1</v>
      </c>
      <c r="U234" s="11">
        <f t="shared" si="405"/>
        <v>1.31</v>
      </c>
      <c r="V234" s="10">
        <f t="shared" si="406"/>
        <v>1</v>
      </c>
      <c r="W234" s="19">
        <f t="shared" si="5"/>
        <v>2.69</v>
      </c>
      <c r="X234" s="21">
        <f t="shared" si="407"/>
        <v>130.45000000000005</v>
      </c>
      <c r="Y234" s="4">
        <f t="shared" si="408"/>
        <v>3.38</v>
      </c>
      <c r="Z234" s="10">
        <v>1.1840740740740741</v>
      </c>
      <c r="AA234" s="11">
        <f t="shared" si="409"/>
        <v>1.31</v>
      </c>
      <c r="AB234" s="10">
        <v>0</v>
      </c>
      <c r="AC234" s="19">
        <f t="shared" si="7"/>
        <v>4</v>
      </c>
      <c r="AD234" s="19">
        <f t="shared" si="8"/>
        <v>2.82</v>
      </c>
      <c r="AE234" s="21">
        <f t="shared" si="410"/>
        <v>83.730000000000032</v>
      </c>
      <c r="AF234" s="4">
        <f t="shared" si="411"/>
        <v>3.38</v>
      </c>
      <c r="AG234" s="10">
        <f t="shared" si="412"/>
        <v>0.5</v>
      </c>
      <c r="AH234" s="11">
        <f t="shared" si="413"/>
        <v>1.31</v>
      </c>
      <c r="AI234" s="10">
        <v>0</v>
      </c>
      <c r="AJ234" s="19">
        <f t="shared" si="49"/>
        <v>1.19</v>
      </c>
      <c r="AK234" s="21">
        <f t="shared" si="414"/>
        <v>67.47999999999999</v>
      </c>
      <c r="AL234" s="36"/>
    </row>
    <row r="235" spans="1:38" x14ac:dyDescent="0.2">
      <c r="A235" s="37"/>
      <c r="B235" s="13">
        <f t="shared" si="387"/>
        <v>230</v>
      </c>
      <c r="C235" s="2" t="s">
        <v>584</v>
      </c>
      <c r="D235" s="28">
        <v>44923</v>
      </c>
      <c r="E235" s="2" t="s">
        <v>31</v>
      </c>
      <c r="F235" s="23" t="s">
        <v>27</v>
      </c>
      <c r="G235" s="23" t="s">
        <v>53</v>
      </c>
      <c r="H235" s="23">
        <v>1200</v>
      </c>
      <c r="I235" s="23" t="s">
        <v>79</v>
      </c>
      <c r="J235" s="23" t="s">
        <v>74</v>
      </c>
      <c r="K235" s="63" t="s">
        <v>319</v>
      </c>
      <c r="L235" s="12" t="s">
        <v>5</v>
      </c>
      <c r="M235" s="4">
        <v>5.29</v>
      </c>
      <c r="N235" s="10">
        <v>2.3376470588235296</v>
      </c>
      <c r="O235" s="11">
        <v>2.36</v>
      </c>
      <c r="P235" s="10">
        <v>1.7200000000000002</v>
      </c>
      <c r="Q235" s="19">
        <f t="shared" si="55"/>
        <v>0</v>
      </c>
      <c r="R235" s="21">
        <f t="shared" ref="R235:R238" si="415">Q235+R234</f>
        <v>411.09999999999997</v>
      </c>
      <c r="S235" s="4">
        <f t="shared" ref="S235:S238" si="416">M235</f>
        <v>5.29</v>
      </c>
      <c r="T235" s="10">
        <f t="shared" ref="T235:T238" si="417">IF(S235&gt;0,T$4,0)</f>
        <v>1</v>
      </c>
      <c r="U235" s="11">
        <f t="shared" ref="U235:U238" si="418">O235</f>
        <v>2.36</v>
      </c>
      <c r="V235" s="10">
        <f t="shared" ref="V235:V238" si="419">IF(U235&gt;0,V$4,0)</f>
        <v>1</v>
      </c>
      <c r="W235" s="19">
        <f t="shared" si="5"/>
        <v>0.36</v>
      </c>
      <c r="X235" s="21">
        <f t="shared" ref="X235:X238" si="420">W235+X234</f>
        <v>130.81000000000006</v>
      </c>
      <c r="Y235" s="4">
        <f t="shared" ref="Y235:Y238" si="421">S235</f>
        <v>5.29</v>
      </c>
      <c r="Z235" s="10">
        <v>0.75528301886792448</v>
      </c>
      <c r="AA235" s="11">
        <f t="shared" ref="AA235:AA238" si="422">U235</f>
        <v>2.36</v>
      </c>
      <c r="AB235" s="10">
        <v>0</v>
      </c>
      <c r="AC235" s="19">
        <f t="shared" si="7"/>
        <v>0</v>
      </c>
      <c r="AD235" s="19">
        <f t="shared" si="8"/>
        <v>-0.76</v>
      </c>
      <c r="AE235" s="21">
        <f t="shared" ref="AE235:AE238" si="423">AD235+AE234</f>
        <v>82.970000000000027</v>
      </c>
      <c r="AF235" s="4">
        <f t="shared" ref="AF235:AF238" si="424">M235</f>
        <v>5.29</v>
      </c>
      <c r="AG235" s="10">
        <f t="shared" ref="AG235:AG238" si="425">IF(K235=$AH$3,$AG$3,IF(K235=$AH$4,$AG$4,IF(K235=$AJ$3,$AI$3,IF(K235=$AJ$4,$AI$4,0))))</f>
        <v>1</v>
      </c>
      <c r="AH235" s="11">
        <f t="shared" ref="AH235:AH238" si="426">O235</f>
        <v>2.36</v>
      </c>
      <c r="AI235" s="10">
        <v>0</v>
      </c>
      <c r="AJ235" s="19">
        <f t="shared" si="49"/>
        <v>-1</v>
      </c>
      <c r="AK235" s="21">
        <f t="shared" ref="AK235:AK238" si="427">AJ235+AK234</f>
        <v>66.47999999999999</v>
      </c>
      <c r="AL235" s="36"/>
    </row>
    <row r="236" spans="1:38" x14ac:dyDescent="0.2">
      <c r="A236" s="37"/>
      <c r="B236" s="13">
        <f t="shared" si="387"/>
        <v>231</v>
      </c>
      <c r="C236" s="2" t="s">
        <v>123</v>
      </c>
      <c r="D236" s="28">
        <v>44924</v>
      </c>
      <c r="E236" s="2" t="s">
        <v>8</v>
      </c>
      <c r="F236" s="23" t="s">
        <v>18</v>
      </c>
      <c r="G236" s="23" t="s">
        <v>53</v>
      </c>
      <c r="H236" s="23">
        <v>1000</v>
      </c>
      <c r="I236" s="23" t="s">
        <v>79</v>
      </c>
      <c r="J236" s="23" t="s">
        <v>74</v>
      </c>
      <c r="K236" s="63" t="s">
        <v>318</v>
      </c>
      <c r="L236" s="12" t="s">
        <v>46</v>
      </c>
      <c r="M236" s="4">
        <v>14.69</v>
      </c>
      <c r="N236" s="10">
        <v>0.73181818181818192</v>
      </c>
      <c r="O236" s="11">
        <v>2.85</v>
      </c>
      <c r="P236" s="10">
        <v>0.4</v>
      </c>
      <c r="Q236" s="19">
        <f t="shared" si="55"/>
        <v>-1.1000000000000001</v>
      </c>
      <c r="R236" s="21">
        <f t="shared" si="415"/>
        <v>409.99999999999994</v>
      </c>
      <c r="S236" s="4">
        <f t="shared" si="416"/>
        <v>14.69</v>
      </c>
      <c r="T236" s="10">
        <f t="shared" si="417"/>
        <v>1</v>
      </c>
      <c r="U236" s="11">
        <f t="shared" si="418"/>
        <v>2.85</v>
      </c>
      <c r="V236" s="10">
        <f t="shared" si="419"/>
        <v>1</v>
      </c>
      <c r="W236" s="19">
        <f t="shared" si="5"/>
        <v>-2</v>
      </c>
      <c r="X236" s="21">
        <f t="shared" si="420"/>
        <v>128.81000000000006</v>
      </c>
      <c r="Y236" s="4">
        <f t="shared" si="421"/>
        <v>14.69</v>
      </c>
      <c r="Z236" s="10">
        <v>0.2725879043600562</v>
      </c>
      <c r="AA236" s="11">
        <f t="shared" si="422"/>
        <v>2.85</v>
      </c>
      <c r="AB236" s="10">
        <v>0</v>
      </c>
      <c r="AC236" s="19">
        <f t="shared" si="7"/>
        <v>0</v>
      </c>
      <c r="AD236" s="19">
        <f t="shared" si="8"/>
        <v>-0.27</v>
      </c>
      <c r="AE236" s="21">
        <f t="shared" si="423"/>
        <v>82.700000000000031</v>
      </c>
      <c r="AF236" s="4">
        <f t="shared" si="424"/>
        <v>14.69</v>
      </c>
      <c r="AG236" s="10">
        <f t="shared" si="425"/>
        <v>0.5</v>
      </c>
      <c r="AH236" s="11">
        <f t="shared" si="426"/>
        <v>2.85</v>
      </c>
      <c r="AI236" s="10">
        <v>0</v>
      </c>
      <c r="AJ236" s="19">
        <f t="shared" si="49"/>
        <v>-0.5</v>
      </c>
      <c r="AK236" s="21">
        <f t="shared" si="427"/>
        <v>65.97999999999999</v>
      </c>
      <c r="AL236" s="36"/>
    </row>
    <row r="237" spans="1:38" x14ac:dyDescent="0.2">
      <c r="A237" s="37"/>
      <c r="B237" s="13">
        <f t="shared" si="387"/>
        <v>232</v>
      </c>
      <c r="C237" s="2" t="s">
        <v>586</v>
      </c>
      <c r="D237" s="28">
        <v>44924</v>
      </c>
      <c r="E237" s="2" t="s">
        <v>8</v>
      </c>
      <c r="F237" s="23" t="s">
        <v>29</v>
      </c>
      <c r="G237" s="23" t="s">
        <v>53</v>
      </c>
      <c r="H237" s="23">
        <v>1200</v>
      </c>
      <c r="I237" s="23" t="s">
        <v>79</v>
      </c>
      <c r="J237" s="23" t="s">
        <v>74</v>
      </c>
      <c r="K237" s="63" t="s">
        <v>320</v>
      </c>
      <c r="L237" s="12" t="s">
        <v>2</v>
      </c>
      <c r="M237" s="4">
        <v>1.73</v>
      </c>
      <c r="N237" s="10">
        <v>13.71404255319149</v>
      </c>
      <c r="O237" s="11">
        <v>1.23</v>
      </c>
      <c r="P237" s="10">
        <v>0</v>
      </c>
      <c r="Q237" s="19">
        <f t="shared" si="55"/>
        <v>10</v>
      </c>
      <c r="R237" s="21">
        <f t="shared" si="415"/>
        <v>419.99999999999994</v>
      </c>
      <c r="S237" s="4">
        <f t="shared" si="416"/>
        <v>1.73</v>
      </c>
      <c r="T237" s="10">
        <f t="shared" si="417"/>
        <v>1</v>
      </c>
      <c r="U237" s="11">
        <f t="shared" si="418"/>
        <v>1.23</v>
      </c>
      <c r="V237" s="10">
        <f t="shared" si="419"/>
        <v>1</v>
      </c>
      <c r="W237" s="19">
        <f t="shared" si="5"/>
        <v>0.96</v>
      </c>
      <c r="X237" s="21">
        <f t="shared" si="420"/>
        <v>129.77000000000007</v>
      </c>
      <c r="Y237" s="4">
        <f t="shared" si="421"/>
        <v>1.73</v>
      </c>
      <c r="Z237" s="10">
        <v>2.3100414078674945</v>
      </c>
      <c r="AA237" s="11">
        <f t="shared" si="422"/>
        <v>1.23</v>
      </c>
      <c r="AB237" s="10">
        <v>0</v>
      </c>
      <c r="AC237" s="19">
        <f t="shared" si="7"/>
        <v>4</v>
      </c>
      <c r="AD237" s="19">
        <f t="shared" si="8"/>
        <v>1.69</v>
      </c>
      <c r="AE237" s="21">
        <f t="shared" si="423"/>
        <v>84.390000000000029</v>
      </c>
      <c r="AF237" s="4">
        <f t="shared" si="424"/>
        <v>1.73</v>
      </c>
      <c r="AG237" s="10">
        <f t="shared" si="425"/>
        <v>2</v>
      </c>
      <c r="AH237" s="11">
        <f t="shared" si="426"/>
        <v>1.23</v>
      </c>
      <c r="AI237" s="10">
        <v>0</v>
      </c>
      <c r="AJ237" s="19">
        <f t="shared" si="49"/>
        <v>1.46</v>
      </c>
      <c r="AK237" s="21">
        <f t="shared" si="427"/>
        <v>67.439999999999984</v>
      </c>
      <c r="AL237" s="36"/>
    </row>
    <row r="238" spans="1:38" x14ac:dyDescent="0.2">
      <c r="A238" s="37"/>
      <c r="B238" s="13">
        <f t="shared" si="387"/>
        <v>233</v>
      </c>
      <c r="C238" s="2" t="s">
        <v>588</v>
      </c>
      <c r="D238" s="28">
        <v>44925</v>
      </c>
      <c r="E238" s="2" t="s">
        <v>30</v>
      </c>
      <c r="F238" s="23" t="s">
        <v>18</v>
      </c>
      <c r="G238" s="23" t="s">
        <v>53</v>
      </c>
      <c r="H238" s="23">
        <v>1100</v>
      </c>
      <c r="I238" s="23" t="s">
        <v>78</v>
      </c>
      <c r="J238" s="23" t="s">
        <v>74</v>
      </c>
      <c r="K238" s="63" t="s">
        <v>319</v>
      </c>
      <c r="L238" s="12" t="s">
        <v>5</v>
      </c>
      <c r="M238" s="4">
        <v>3.48</v>
      </c>
      <c r="N238" s="10">
        <v>4.0310669975186109</v>
      </c>
      <c r="O238" s="11">
        <v>1.62</v>
      </c>
      <c r="P238" s="10">
        <v>0</v>
      </c>
      <c r="Q238" s="19">
        <f t="shared" si="55"/>
        <v>-4</v>
      </c>
      <c r="R238" s="21">
        <f t="shared" si="415"/>
        <v>415.99999999999994</v>
      </c>
      <c r="S238" s="4">
        <f t="shared" si="416"/>
        <v>3.48</v>
      </c>
      <c r="T238" s="10">
        <f t="shared" si="417"/>
        <v>1</v>
      </c>
      <c r="U238" s="11">
        <f t="shared" si="418"/>
        <v>1.62</v>
      </c>
      <c r="V238" s="10">
        <f t="shared" si="419"/>
        <v>1</v>
      </c>
      <c r="W238" s="19">
        <f t="shared" si="5"/>
        <v>-0.38</v>
      </c>
      <c r="X238" s="21">
        <f t="shared" si="420"/>
        <v>129.39000000000007</v>
      </c>
      <c r="Y238" s="4">
        <f t="shared" si="421"/>
        <v>3.48</v>
      </c>
      <c r="Z238" s="10">
        <v>1.1502877697841729</v>
      </c>
      <c r="AA238" s="11">
        <f t="shared" si="422"/>
        <v>1.62</v>
      </c>
      <c r="AB238" s="10">
        <v>0</v>
      </c>
      <c r="AC238" s="19">
        <f t="shared" si="7"/>
        <v>0</v>
      </c>
      <c r="AD238" s="19">
        <f t="shared" si="8"/>
        <v>-1.1499999999999999</v>
      </c>
      <c r="AE238" s="21">
        <f t="shared" si="423"/>
        <v>83.240000000000023</v>
      </c>
      <c r="AF238" s="4">
        <f t="shared" si="424"/>
        <v>3.48</v>
      </c>
      <c r="AG238" s="10">
        <f t="shared" si="425"/>
        <v>1</v>
      </c>
      <c r="AH238" s="11">
        <f t="shared" si="426"/>
        <v>1.62</v>
      </c>
      <c r="AI238" s="10">
        <v>0</v>
      </c>
      <c r="AJ238" s="19">
        <f t="shared" si="49"/>
        <v>-1</v>
      </c>
      <c r="AK238" s="21">
        <f t="shared" si="427"/>
        <v>66.439999999999984</v>
      </c>
      <c r="AL238" s="36"/>
    </row>
    <row r="239" spans="1:38" x14ac:dyDescent="0.2">
      <c r="A239" s="37"/>
      <c r="B239" s="13">
        <f t="shared" si="387"/>
        <v>234</v>
      </c>
      <c r="C239" s="2" t="s">
        <v>589</v>
      </c>
      <c r="D239" s="28">
        <v>44925</v>
      </c>
      <c r="E239" s="2" t="s">
        <v>30</v>
      </c>
      <c r="F239" s="23" t="s">
        <v>18</v>
      </c>
      <c r="G239" s="23" t="s">
        <v>53</v>
      </c>
      <c r="H239" s="23">
        <v>1100</v>
      </c>
      <c r="I239" s="23" t="s">
        <v>78</v>
      </c>
      <c r="J239" s="23" t="s">
        <v>74</v>
      </c>
      <c r="K239" s="63" t="s">
        <v>319</v>
      </c>
      <c r="L239" s="12" t="s">
        <v>1</v>
      </c>
      <c r="M239" s="4">
        <v>4.12</v>
      </c>
      <c r="N239" s="10">
        <v>3.2120000000000006</v>
      </c>
      <c r="O239" s="11">
        <v>1.98</v>
      </c>
      <c r="P239" s="10">
        <v>3.2385185185185188</v>
      </c>
      <c r="Q239" s="19">
        <f t="shared" si="55"/>
        <v>0</v>
      </c>
      <c r="R239" s="21">
        <f t="shared" ref="R239:R241" si="428">Q239+R238</f>
        <v>415.99999999999994</v>
      </c>
      <c r="S239" s="4">
        <f t="shared" ref="S239:S241" si="429">M239</f>
        <v>4.12</v>
      </c>
      <c r="T239" s="10">
        <f t="shared" ref="T239:T241" si="430">IF(S239&gt;0,T$4,0)</f>
        <v>1</v>
      </c>
      <c r="U239" s="11">
        <f t="shared" ref="U239:U241" si="431">O239</f>
        <v>1.98</v>
      </c>
      <c r="V239" s="10">
        <f t="shared" ref="V239:V241" si="432">IF(U239&gt;0,V$4,0)</f>
        <v>1</v>
      </c>
      <c r="W239" s="19">
        <f t="shared" si="5"/>
        <v>-0.02</v>
      </c>
      <c r="X239" s="21">
        <f t="shared" ref="X239:X241" si="433">W239+X238</f>
        <v>129.37000000000006</v>
      </c>
      <c r="Y239" s="4">
        <f t="shared" ref="Y239:Y241" si="434">S239</f>
        <v>4.12</v>
      </c>
      <c r="Z239" s="10">
        <v>0.97184105202973103</v>
      </c>
      <c r="AA239" s="11">
        <f t="shared" ref="AA239:AA241" si="435">U239</f>
        <v>1.98</v>
      </c>
      <c r="AB239" s="10">
        <v>0</v>
      </c>
      <c r="AC239" s="19">
        <f t="shared" si="7"/>
        <v>0</v>
      </c>
      <c r="AD239" s="19">
        <f t="shared" si="8"/>
        <v>-0.97</v>
      </c>
      <c r="AE239" s="21">
        <f t="shared" ref="AE239:AE241" si="436">AD239+AE238</f>
        <v>82.270000000000024</v>
      </c>
      <c r="AF239" s="4">
        <f t="shared" ref="AF239:AF241" si="437">M239</f>
        <v>4.12</v>
      </c>
      <c r="AG239" s="10">
        <f t="shared" ref="AG239:AG241" si="438">IF(K239=$AH$3,$AG$3,IF(K239=$AH$4,$AG$4,IF(K239=$AJ$3,$AI$3,IF(K239=$AJ$4,$AI$4,0))))</f>
        <v>1</v>
      </c>
      <c r="AH239" s="11">
        <f t="shared" ref="AH239:AH241" si="439">O239</f>
        <v>1.98</v>
      </c>
      <c r="AI239" s="10">
        <v>0</v>
      </c>
      <c r="AJ239" s="19">
        <f t="shared" si="49"/>
        <v>-1</v>
      </c>
      <c r="AK239" s="21">
        <f t="shared" ref="AK239:AK241" si="440">AJ239+AK238</f>
        <v>65.439999999999984</v>
      </c>
      <c r="AL239" s="36"/>
    </row>
    <row r="240" spans="1:38" x14ac:dyDescent="0.2">
      <c r="A240" s="37"/>
      <c r="B240" s="24">
        <f t="shared" si="387"/>
        <v>235</v>
      </c>
      <c r="C240" s="3" t="s">
        <v>102</v>
      </c>
      <c r="D240" s="18">
        <v>44925</v>
      </c>
      <c r="E240" s="3" t="s">
        <v>30</v>
      </c>
      <c r="F240" s="25" t="s">
        <v>39</v>
      </c>
      <c r="G240" s="25" t="s">
        <v>55</v>
      </c>
      <c r="H240" s="25">
        <v>1000</v>
      </c>
      <c r="I240" s="25" t="s">
        <v>78</v>
      </c>
      <c r="J240" s="25" t="s">
        <v>74</v>
      </c>
      <c r="K240" s="64" t="s">
        <v>319</v>
      </c>
      <c r="L240" s="14" t="s">
        <v>1</v>
      </c>
      <c r="M240" s="15">
        <v>3.58</v>
      </c>
      <c r="N240" s="16">
        <v>3.878536585365854</v>
      </c>
      <c r="O240" s="17">
        <v>1.88</v>
      </c>
      <c r="P240" s="16">
        <v>4.4399999999999995</v>
      </c>
      <c r="Q240" s="20">
        <f t="shared" si="55"/>
        <v>0</v>
      </c>
      <c r="R240" s="22">
        <f t="shared" si="428"/>
        <v>415.99999999999994</v>
      </c>
      <c r="S240" s="15">
        <f t="shared" si="429"/>
        <v>3.58</v>
      </c>
      <c r="T240" s="16">
        <f t="shared" si="430"/>
        <v>1</v>
      </c>
      <c r="U240" s="17">
        <f t="shared" si="431"/>
        <v>1.88</v>
      </c>
      <c r="V240" s="16">
        <f t="shared" si="432"/>
        <v>1</v>
      </c>
      <c r="W240" s="20">
        <f t="shared" si="5"/>
        <v>-0.12</v>
      </c>
      <c r="X240" s="22">
        <f t="shared" si="433"/>
        <v>129.25000000000006</v>
      </c>
      <c r="Y240" s="15">
        <f t="shared" si="434"/>
        <v>3.58</v>
      </c>
      <c r="Z240" s="16">
        <v>1.1183916083916083</v>
      </c>
      <c r="AA240" s="17">
        <f t="shared" si="435"/>
        <v>1.88</v>
      </c>
      <c r="AB240" s="16">
        <v>0</v>
      </c>
      <c r="AC240" s="20">
        <f t="shared" si="7"/>
        <v>0</v>
      </c>
      <c r="AD240" s="20">
        <f t="shared" si="8"/>
        <v>-1.1200000000000001</v>
      </c>
      <c r="AE240" s="22">
        <f t="shared" si="436"/>
        <v>81.15000000000002</v>
      </c>
      <c r="AF240" s="15">
        <f t="shared" si="437"/>
        <v>3.58</v>
      </c>
      <c r="AG240" s="16">
        <f t="shared" si="438"/>
        <v>1</v>
      </c>
      <c r="AH240" s="17">
        <f t="shared" si="439"/>
        <v>1.88</v>
      </c>
      <c r="AI240" s="16">
        <v>0</v>
      </c>
      <c r="AJ240" s="20">
        <f t="shared" si="49"/>
        <v>-1</v>
      </c>
      <c r="AK240" s="22">
        <f t="shared" si="440"/>
        <v>64.439999999999984</v>
      </c>
      <c r="AL240" s="36"/>
    </row>
    <row r="241" spans="1:38" x14ac:dyDescent="0.2">
      <c r="A241" s="37"/>
      <c r="B241" s="13">
        <f t="shared" si="387"/>
        <v>236</v>
      </c>
      <c r="C241" s="2" t="s">
        <v>595</v>
      </c>
      <c r="D241" s="28">
        <v>44927</v>
      </c>
      <c r="E241" s="2" t="s">
        <v>24</v>
      </c>
      <c r="F241" s="23" t="s">
        <v>18</v>
      </c>
      <c r="G241" s="23" t="s">
        <v>99</v>
      </c>
      <c r="H241" s="23">
        <v>1000</v>
      </c>
      <c r="I241" s="23" t="s">
        <v>79</v>
      </c>
      <c r="J241" s="23" t="s">
        <v>74</v>
      </c>
      <c r="K241" s="63" t="s">
        <v>319</v>
      </c>
      <c r="L241" s="12" t="s">
        <v>2</v>
      </c>
      <c r="M241" s="4">
        <v>2.65</v>
      </c>
      <c r="N241" s="10">
        <v>6.0411396011396006</v>
      </c>
      <c r="O241" s="11">
        <v>1.28</v>
      </c>
      <c r="P241" s="10">
        <v>0</v>
      </c>
      <c r="Q241" s="19">
        <f t="shared" si="55"/>
        <v>10</v>
      </c>
      <c r="R241" s="21">
        <f t="shared" si="428"/>
        <v>425.99999999999994</v>
      </c>
      <c r="S241" s="4">
        <f t="shared" si="429"/>
        <v>2.65</v>
      </c>
      <c r="T241" s="10">
        <f t="shared" si="430"/>
        <v>1</v>
      </c>
      <c r="U241" s="11">
        <f t="shared" si="431"/>
        <v>1.28</v>
      </c>
      <c r="V241" s="10">
        <f t="shared" si="432"/>
        <v>1</v>
      </c>
      <c r="W241" s="19">
        <f t="shared" si="5"/>
        <v>1.93</v>
      </c>
      <c r="X241" s="21">
        <f t="shared" si="433"/>
        <v>131.18000000000006</v>
      </c>
      <c r="Y241" s="4">
        <f t="shared" si="434"/>
        <v>2.65</v>
      </c>
      <c r="Z241" s="10">
        <v>1.5099999999999998</v>
      </c>
      <c r="AA241" s="11">
        <f t="shared" si="435"/>
        <v>1.28</v>
      </c>
      <c r="AB241" s="10">
        <v>0</v>
      </c>
      <c r="AC241" s="19">
        <f t="shared" si="7"/>
        <v>4</v>
      </c>
      <c r="AD241" s="19">
        <f t="shared" si="8"/>
        <v>2.4900000000000002</v>
      </c>
      <c r="AE241" s="21">
        <f t="shared" si="436"/>
        <v>83.640000000000015</v>
      </c>
      <c r="AF241" s="4">
        <f t="shared" si="437"/>
        <v>2.65</v>
      </c>
      <c r="AG241" s="10">
        <f t="shared" si="438"/>
        <v>1</v>
      </c>
      <c r="AH241" s="11">
        <f t="shared" si="439"/>
        <v>1.28</v>
      </c>
      <c r="AI241" s="10">
        <v>0</v>
      </c>
      <c r="AJ241" s="19">
        <f t="shared" si="49"/>
        <v>1.65</v>
      </c>
      <c r="AK241" s="21">
        <f t="shared" si="440"/>
        <v>66.089999999999989</v>
      </c>
      <c r="AL241" s="36"/>
    </row>
    <row r="242" spans="1:38" x14ac:dyDescent="0.2">
      <c r="A242" s="37"/>
      <c r="B242" s="13">
        <f t="shared" si="387"/>
        <v>237</v>
      </c>
      <c r="C242" s="2" t="s">
        <v>549</v>
      </c>
      <c r="D242" s="28">
        <v>44927</v>
      </c>
      <c r="E242" s="2" t="s">
        <v>61</v>
      </c>
      <c r="F242" s="23" t="s">
        <v>3</v>
      </c>
      <c r="G242" s="23" t="s">
        <v>53</v>
      </c>
      <c r="H242" s="23">
        <v>1350</v>
      </c>
      <c r="I242" s="23" t="s">
        <v>79</v>
      </c>
      <c r="J242" s="23" t="s">
        <v>74</v>
      </c>
      <c r="K242" s="63" t="s">
        <v>319</v>
      </c>
      <c r="L242" s="12" t="s">
        <v>5</v>
      </c>
      <c r="M242" s="4">
        <v>2.3199999999999998</v>
      </c>
      <c r="N242" s="10">
        <v>7.6067074663402687</v>
      </c>
      <c r="O242" s="11">
        <v>1.34</v>
      </c>
      <c r="P242" s="10">
        <v>0</v>
      </c>
      <c r="Q242" s="19">
        <f t="shared" si="55"/>
        <v>-7.6</v>
      </c>
      <c r="R242" s="21">
        <f t="shared" ref="R242:R245" si="441">Q242+R241</f>
        <v>418.39999999999992</v>
      </c>
      <c r="S242" s="4">
        <f t="shared" ref="S242:S245" si="442">M242</f>
        <v>2.3199999999999998</v>
      </c>
      <c r="T242" s="10">
        <f t="shared" ref="T242:T245" si="443">IF(S242&gt;0,T$4,0)</f>
        <v>1</v>
      </c>
      <c r="U242" s="11">
        <f t="shared" ref="U242:U245" si="444">O242</f>
        <v>1.34</v>
      </c>
      <c r="V242" s="10">
        <f t="shared" ref="V242:V245" si="445">IF(U242&gt;0,V$4,0)</f>
        <v>1</v>
      </c>
      <c r="W242" s="19">
        <f t="shared" si="5"/>
        <v>-0.66</v>
      </c>
      <c r="X242" s="21">
        <f t="shared" ref="X242:X245" si="446">W242+X241</f>
        <v>130.52000000000007</v>
      </c>
      <c r="Y242" s="4">
        <f t="shared" ref="Y242:Y245" si="447">S242</f>
        <v>2.3199999999999998</v>
      </c>
      <c r="Z242" s="10">
        <v>1.7262162162162162</v>
      </c>
      <c r="AA242" s="11">
        <f t="shared" ref="AA242:AA245" si="448">U242</f>
        <v>1.34</v>
      </c>
      <c r="AB242" s="10">
        <v>0</v>
      </c>
      <c r="AC242" s="19">
        <f t="shared" si="7"/>
        <v>0</v>
      </c>
      <c r="AD242" s="19">
        <f t="shared" si="8"/>
        <v>-1.73</v>
      </c>
      <c r="AE242" s="21">
        <f t="shared" ref="AE242:AE245" si="449">AD242+AE241</f>
        <v>81.910000000000011</v>
      </c>
      <c r="AF242" s="4">
        <f t="shared" ref="AF242:AF245" si="450">M242</f>
        <v>2.3199999999999998</v>
      </c>
      <c r="AG242" s="10">
        <f t="shared" ref="AG242:AG245" si="451">IF(K242=$AH$3,$AG$3,IF(K242=$AH$4,$AG$4,IF(K242=$AJ$3,$AI$3,IF(K242=$AJ$4,$AI$4,0))))</f>
        <v>1</v>
      </c>
      <c r="AH242" s="11">
        <f t="shared" ref="AH242:AH245" si="452">O242</f>
        <v>1.34</v>
      </c>
      <c r="AI242" s="10">
        <v>0</v>
      </c>
      <c r="AJ242" s="19">
        <f t="shared" si="49"/>
        <v>-1</v>
      </c>
      <c r="AK242" s="21">
        <f t="shared" ref="AK242:AK245" si="453">AJ242+AK241</f>
        <v>65.089999999999989</v>
      </c>
      <c r="AL242" s="36"/>
    </row>
    <row r="243" spans="1:38" x14ac:dyDescent="0.2">
      <c r="A243" s="37"/>
      <c r="B243" s="13">
        <f t="shared" si="387"/>
        <v>238</v>
      </c>
      <c r="C243" s="2" t="s">
        <v>596</v>
      </c>
      <c r="D243" s="28">
        <v>44927</v>
      </c>
      <c r="E243" s="2" t="s">
        <v>31</v>
      </c>
      <c r="F243" s="23" t="s">
        <v>29</v>
      </c>
      <c r="G243" s="23" t="s">
        <v>53</v>
      </c>
      <c r="H243" s="23">
        <v>1000</v>
      </c>
      <c r="I243" s="23" t="s">
        <v>79</v>
      </c>
      <c r="J243" s="23" t="s">
        <v>74</v>
      </c>
      <c r="K243" s="63" t="s">
        <v>318</v>
      </c>
      <c r="L243" s="12" t="s">
        <v>5</v>
      </c>
      <c r="M243" s="4">
        <v>14.5</v>
      </c>
      <c r="N243" s="10">
        <v>0.73962962962962975</v>
      </c>
      <c r="O243" s="11">
        <v>3.94</v>
      </c>
      <c r="P243" s="10">
        <v>0.24571428571428572</v>
      </c>
      <c r="Q243" s="19">
        <f t="shared" si="55"/>
        <v>0</v>
      </c>
      <c r="R243" s="21">
        <f t="shared" si="441"/>
        <v>418.39999999999992</v>
      </c>
      <c r="S243" s="4">
        <f t="shared" si="442"/>
        <v>14.5</v>
      </c>
      <c r="T243" s="10">
        <f t="shared" si="443"/>
        <v>1</v>
      </c>
      <c r="U243" s="11">
        <f t="shared" si="444"/>
        <v>3.94</v>
      </c>
      <c r="V243" s="10">
        <f t="shared" si="445"/>
        <v>1</v>
      </c>
      <c r="W243" s="19">
        <f t="shared" si="5"/>
        <v>1.94</v>
      </c>
      <c r="X243" s="21">
        <f t="shared" si="446"/>
        <v>132.46000000000006</v>
      </c>
      <c r="Y243" s="4">
        <f t="shared" si="447"/>
        <v>14.5</v>
      </c>
      <c r="Z243" s="10">
        <v>0.27551724137931033</v>
      </c>
      <c r="AA243" s="11">
        <f t="shared" si="448"/>
        <v>3.94</v>
      </c>
      <c r="AB243" s="10">
        <v>0</v>
      </c>
      <c r="AC243" s="19">
        <f t="shared" si="7"/>
        <v>0</v>
      </c>
      <c r="AD243" s="19">
        <f t="shared" si="8"/>
        <v>-0.28000000000000003</v>
      </c>
      <c r="AE243" s="21">
        <f t="shared" si="449"/>
        <v>81.63000000000001</v>
      </c>
      <c r="AF243" s="4">
        <f t="shared" si="450"/>
        <v>14.5</v>
      </c>
      <c r="AG243" s="10">
        <f t="shared" si="451"/>
        <v>0.5</v>
      </c>
      <c r="AH243" s="11">
        <f t="shared" si="452"/>
        <v>3.94</v>
      </c>
      <c r="AI243" s="10">
        <v>0</v>
      </c>
      <c r="AJ243" s="19">
        <f t="shared" si="49"/>
        <v>-0.5</v>
      </c>
      <c r="AK243" s="21">
        <f t="shared" si="453"/>
        <v>64.589999999999989</v>
      </c>
      <c r="AL243" s="36"/>
    </row>
    <row r="244" spans="1:38" x14ac:dyDescent="0.2">
      <c r="A244" s="37"/>
      <c r="B244" s="13">
        <f t="shared" si="387"/>
        <v>239</v>
      </c>
      <c r="C244" s="2" t="s">
        <v>597</v>
      </c>
      <c r="D244" s="28">
        <v>44927</v>
      </c>
      <c r="E244" s="2" t="s">
        <v>31</v>
      </c>
      <c r="F244" s="23" t="s">
        <v>3</v>
      </c>
      <c r="G244" s="23" t="s">
        <v>53</v>
      </c>
      <c r="H244" s="23">
        <v>1200</v>
      </c>
      <c r="I244" s="23" t="s">
        <v>79</v>
      </c>
      <c r="J244" s="23" t="s">
        <v>74</v>
      </c>
      <c r="K244" s="63" t="s">
        <v>319</v>
      </c>
      <c r="L244" s="12" t="s">
        <v>2</v>
      </c>
      <c r="M244" s="4">
        <v>4.21</v>
      </c>
      <c r="N244" s="10">
        <v>3.1141176470588232</v>
      </c>
      <c r="O244" s="11">
        <v>1.81</v>
      </c>
      <c r="P244" s="10">
        <v>3.8338461538461539</v>
      </c>
      <c r="Q244" s="19">
        <f t="shared" si="55"/>
        <v>13.1</v>
      </c>
      <c r="R244" s="21">
        <f t="shared" si="441"/>
        <v>431.49999999999994</v>
      </c>
      <c r="S244" s="4">
        <f t="shared" si="442"/>
        <v>4.21</v>
      </c>
      <c r="T244" s="10">
        <f t="shared" si="443"/>
        <v>1</v>
      </c>
      <c r="U244" s="11">
        <f t="shared" si="444"/>
        <v>1.81</v>
      </c>
      <c r="V244" s="10">
        <f t="shared" si="445"/>
        <v>1</v>
      </c>
      <c r="W244" s="19">
        <f t="shared" si="5"/>
        <v>4.0199999999999996</v>
      </c>
      <c r="X244" s="21">
        <f t="shared" si="446"/>
        <v>136.48000000000008</v>
      </c>
      <c r="Y244" s="4">
        <f t="shared" si="447"/>
        <v>4.21</v>
      </c>
      <c r="Z244" s="10">
        <v>0.95047619047619036</v>
      </c>
      <c r="AA244" s="11">
        <f t="shared" si="448"/>
        <v>1.81</v>
      </c>
      <c r="AB244" s="10">
        <v>0</v>
      </c>
      <c r="AC244" s="19">
        <f t="shared" si="7"/>
        <v>4</v>
      </c>
      <c r="AD244" s="19">
        <f t="shared" si="8"/>
        <v>3.05</v>
      </c>
      <c r="AE244" s="21">
        <f t="shared" si="449"/>
        <v>84.68</v>
      </c>
      <c r="AF244" s="4">
        <f t="shared" si="450"/>
        <v>4.21</v>
      </c>
      <c r="AG244" s="10">
        <f t="shared" si="451"/>
        <v>1</v>
      </c>
      <c r="AH244" s="11">
        <f t="shared" si="452"/>
        <v>1.81</v>
      </c>
      <c r="AI244" s="10">
        <v>0</v>
      </c>
      <c r="AJ244" s="19">
        <f t="shared" si="49"/>
        <v>3.21</v>
      </c>
      <c r="AK244" s="21">
        <f t="shared" si="453"/>
        <v>67.799999999999983</v>
      </c>
      <c r="AL244" s="36"/>
    </row>
    <row r="245" spans="1:38" x14ac:dyDescent="0.2">
      <c r="A245" s="37"/>
      <c r="B245" s="13">
        <f t="shared" si="387"/>
        <v>240</v>
      </c>
      <c r="C245" s="2" t="s">
        <v>518</v>
      </c>
      <c r="D245" s="28">
        <v>44929</v>
      </c>
      <c r="E245" s="2" t="s">
        <v>59</v>
      </c>
      <c r="F245" s="23" t="s">
        <v>3</v>
      </c>
      <c r="G245" s="23" t="s">
        <v>53</v>
      </c>
      <c r="H245" s="23">
        <v>1100</v>
      </c>
      <c r="I245" s="23" t="s">
        <v>79</v>
      </c>
      <c r="J245" s="23" t="s">
        <v>74</v>
      </c>
      <c r="K245" s="63" t="s">
        <v>318</v>
      </c>
      <c r="L245" s="12" t="s">
        <v>65</v>
      </c>
      <c r="M245" s="4">
        <v>6.35</v>
      </c>
      <c r="N245" s="10">
        <v>1.8634883720930233</v>
      </c>
      <c r="O245" s="11">
        <v>2.5</v>
      </c>
      <c r="P245" s="10">
        <v>1.2433333333333336</v>
      </c>
      <c r="Q245" s="19">
        <f t="shared" si="55"/>
        <v>-3.1</v>
      </c>
      <c r="R245" s="21">
        <f t="shared" si="441"/>
        <v>428.39999999999992</v>
      </c>
      <c r="S245" s="4">
        <f t="shared" si="442"/>
        <v>6.35</v>
      </c>
      <c r="T245" s="10">
        <f t="shared" si="443"/>
        <v>1</v>
      </c>
      <c r="U245" s="11">
        <f t="shared" si="444"/>
        <v>2.5</v>
      </c>
      <c r="V245" s="10">
        <f t="shared" si="445"/>
        <v>1</v>
      </c>
      <c r="W245" s="19">
        <f t="shared" si="5"/>
        <v>-2</v>
      </c>
      <c r="X245" s="21">
        <f t="shared" si="446"/>
        <v>134.48000000000008</v>
      </c>
      <c r="Y245" s="4">
        <f t="shared" si="447"/>
        <v>6.35</v>
      </c>
      <c r="Z245" s="10">
        <v>0.6296850393700788</v>
      </c>
      <c r="AA245" s="11">
        <f t="shared" si="448"/>
        <v>2.5</v>
      </c>
      <c r="AB245" s="10">
        <v>0</v>
      </c>
      <c r="AC245" s="19">
        <f t="shared" si="7"/>
        <v>0</v>
      </c>
      <c r="AD245" s="19">
        <f t="shared" si="8"/>
        <v>-0.63</v>
      </c>
      <c r="AE245" s="21">
        <f t="shared" si="449"/>
        <v>84.050000000000011</v>
      </c>
      <c r="AF245" s="4">
        <f t="shared" si="450"/>
        <v>6.35</v>
      </c>
      <c r="AG245" s="10">
        <f t="shared" si="451"/>
        <v>0.5</v>
      </c>
      <c r="AH245" s="11">
        <f t="shared" si="452"/>
        <v>2.5</v>
      </c>
      <c r="AI245" s="10">
        <v>0</v>
      </c>
      <c r="AJ245" s="19">
        <f t="shared" si="49"/>
        <v>-0.5</v>
      </c>
      <c r="AK245" s="21">
        <f t="shared" si="453"/>
        <v>67.299999999999983</v>
      </c>
      <c r="AL245" s="36"/>
    </row>
    <row r="246" spans="1:38" x14ac:dyDescent="0.2">
      <c r="A246" s="37"/>
      <c r="B246" s="13">
        <f t="shared" si="387"/>
        <v>241</v>
      </c>
      <c r="C246" s="2" t="s">
        <v>600</v>
      </c>
      <c r="D246" s="28">
        <v>44931</v>
      </c>
      <c r="E246" s="2" t="s">
        <v>4</v>
      </c>
      <c r="F246" s="23" t="s">
        <v>29</v>
      </c>
      <c r="G246" s="23" t="s">
        <v>53</v>
      </c>
      <c r="H246" s="23">
        <v>1106</v>
      </c>
      <c r="I246" s="23" t="s">
        <v>79</v>
      </c>
      <c r="J246" s="23" t="s">
        <v>74</v>
      </c>
      <c r="K246" s="63" t="s">
        <v>318</v>
      </c>
      <c r="L246" s="12" t="s">
        <v>1</v>
      </c>
      <c r="M246" s="4">
        <v>6.6</v>
      </c>
      <c r="N246" s="10">
        <v>1.7861904761904766</v>
      </c>
      <c r="O246" s="11">
        <v>2.46</v>
      </c>
      <c r="P246" s="10">
        <v>1.2466666666666666</v>
      </c>
      <c r="Q246" s="19">
        <f t="shared" si="55"/>
        <v>0</v>
      </c>
      <c r="R246" s="21">
        <f t="shared" ref="R246" si="454">Q246+R245</f>
        <v>428.39999999999992</v>
      </c>
      <c r="S246" s="4">
        <f t="shared" ref="S246" si="455">M246</f>
        <v>6.6</v>
      </c>
      <c r="T246" s="10">
        <f t="shared" ref="T246" si="456">IF(S246&gt;0,T$4,0)</f>
        <v>1</v>
      </c>
      <c r="U246" s="11">
        <f t="shared" ref="U246" si="457">O246</f>
        <v>2.46</v>
      </c>
      <c r="V246" s="10">
        <f t="shared" ref="V246" si="458">IF(U246&gt;0,V$4,0)</f>
        <v>1</v>
      </c>
      <c r="W246" s="19">
        <f t="shared" si="5"/>
        <v>0.46</v>
      </c>
      <c r="X246" s="21">
        <f t="shared" ref="X246" si="459">W246+X245</f>
        <v>134.94000000000008</v>
      </c>
      <c r="Y246" s="4">
        <f t="shared" ref="Y246" si="460">S246</f>
        <v>6.6</v>
      </c>
      <c r="Z246" s="10">
        <v>0.60545454545454547</v>
      </c>
      <c r="AA246" s="11">
        <f t="shared" ref="AA246" si="461">U246</f>
        <v>2.46</v>
      </c>
      <c r="AB246" s="10">
        <v>0</v>
      </c>
      <c r="AC246" s="19">
        <f t="shared" si="7"/>
        <v>0</v>
      </c>
      <c r="AD246" s="19">
        <f t="shared" si="8"/>
        <v>-0.61</v>
      </c>
      <c r="AE246" s="21">
        <f t="shared" ref="AE246" si="462">AD246+AE245</f>
        <v>83.440000000000012</v>
      </c>
      <c r="AF246" s="4">
        <f t="shared" ref="AF246" si="463">M246</f>
        <v>6.6</v>
      </c>
      <c r="AG246" s="10">
        <f t="shared" ref="AG246" si="464">IF(K246=$AH$3,$AG$3,IF(K246=$AH$4,$AG$4,IF(K246=$AJ$3,$AI$3,IF(K246=$AJ$4,$AI$4,0))))</f>
        <v>0.5</v>
      </c>
      <c r="AH246" s="11">
        <f t="shared" ref="AH246" si="465">O246</f>
        <v>2.46</v>
      </c>
      <c r="AI246" s="10">
        <v>0</v>
      </c>
      <c r="AJ246" s="19">
        <f t="shared" si="49"/>
        <v>-0.5</v>
      </c>
      <c r="AK246" s="21">
        <f t="shared" ref="AK246" si="466">AJ246+AK245</f>
        <v>66.799999999999983</v>
      </c>
      <c r="AL246" s="36"/>
    </row>
    <row r="247" spans="1:38" x14ac:dyDescent="0.2">
      <c r="A247" s="37"/>
      <c r="B247" s="13">
        <f t="shared" si="387"/>
        <v>242</v>
      </c>
      <c r="C247" s="2" t="s">
        <v>601</v>
      </c>
      <c r="D247" s="28">
        <v>44931</v>
      </c>
      <c r="E247" s="2" t="s">
        <v>4</v>
      </c>
      <c r="F247" s="23" t="s">
        <v>27</v>
      </c>
      <c r="G247" s="23" t="s">
        <v>53</v>
      </c>
      <c r="H247" s="23">
        <v>1606</v>
      </c>
      <c r="I247" s="23" t="s">
        <v>79</v>
      </c>
      <c r="J247" s="23" t="s">
        <v>74</v>
      </c>
      <c r="K247" s="63" t="s">
        <v>319</v>
      </c>
      <c r="L247" s="12" t="s">
        <v>2</v>
      </c>
      <c r="M247" s="4">
        <v>2.0099999999999998</v>
      </c>
      <c r="N247" s="10">
        <v>9.882272727272726</v>
      </c>
      <c r="O247" s="11">
        <v>1.32</v>
      </c>
      <c r="P247" s="10">
        <v>0</v>
      </c>
      <c r="Q247" s="19">
        <f t="shared" si="55"/>
        <v>10</v>
      </c>
      <c r="R247" s="21">
        <f t="shared" ref="R247:R248" si="467">Q247+R246</f>
        <v>438.39999999999992</v>
      </c>
      <c r="S247" s="4">
        <f t="shared" ref="S247:S248" si="468">M247</f>
        <v>2.0099999999999998</v>
      </c>
      <c r="T247" s="10">
        <f t="shared" ref="T247:T248" si="469">IF(S247&gt;0,T$4,0)</f>
        <v>1</v>
      </c>
      <c r="U247" s="11">
        <f t="shared" ref="U247:U248" si="470">O247</f>
        <v>1.32</v>
      </c>
      <c r="V247" s="10">
        <f t="shared" ref="V247:V248" si="471">IF(U247&gt;0,V$4,0)</f>
        <v>1</v>
      </c>
      <c r="W247" s="19">
        <f t="shared" si="5"/>
        <v>1.33</v>
      </c>
      <c r="X247" s="21">
        <f t="shared" ref="X247:X248" si="472">W247+X246</f>
        <v>136.2700000000001</v>
      </c>
      <c r="Y247" s="4">
        <f t="shared" ref="Y247:Y248" si="473">S247</f>
        <v>2.0099999999999998</v>
      </c>
      <c r="Z247" s="10">
        <v>1.9920398823144816</v>
      </c>
      <c r="AA247" s="11">
        <f t="shared" ref="AA247:AA248" si="474">U247</f>
        <v>1.32</v>
      </c>
      <c r="AB247" s="10">
        <v>0</v>
      </c>
      <c r="AC247" s="19">
        <f t="shared" si="7"/>
        <v>4</v>
      </c>
      <c r="AD247" s="19">
        <f t="shared" si="8"/>
        <v>2.0099999999999998</v>
      </c>
      <c r="AE247" s="21">
        <f t="shared" ref="AE247:AE248" si="475">AD247+AE246</f>
        <v>85.450000000000017</v>
      </c>
      <c r="AF247" s="4">
        <f t="shared" ref="AF247:AF248" si="476">M247</f>
        <v>2.0099999999999998</v>
      </c>
      <c r="AG247" s="10">
        <f t="shared" ref="AG247:AG248" si="477">IF(K247=$AH$3,$AG$3,IF(K247=$AH$4,$AG$4,IF(K247=$AJ$3,$AI$3,IF(K247=$AJ$4,$AI$4,0))))</f>
        <v>1</v>
      </c>
      <c r="AH247" s="11">
        <f t="shared" ref="AH247:AH248" si="478">O247</f>
        <v>1.32</v>
      </c>
      <c r="AI247" s="10">
        <v>0</v>
      </c>
      <c r="AJ247" s="19">
        <f t="shared" si="49"/>
        <v>1.01</v>
      </c>
      <c r="AK247" s="21">
        <f t="shared" ref="AK247:AK248" si="479">AJ247+AK246</f>
        <v>67.809999999999988</v>
      </c>
      <c r="AL247" s="36"/>
    </row>
    <row r="248" spans="1:38" x14ac:dyDescent="0.2">
      <c r="A248" s="37"/>
      <c r="B248" s="13">
        <f t="shared" si="387"/>
        <v>243</v>
      </c>
      <c r="C248" s="2" t="s">
        <v>181</v>
      </c>
      <c r="D248" s="28">
        <v>44932</v>
      </c>
      <c r="E248" s="2" t="s">
        <v>111</v>
      </c>
      <c r="F248" s="23" t="s">
        <v>39</v>
      </c>
      <c r="G248" s="23" t="s">
        <v>56</v>
      </c>
      <c r="H248" s="23">
        <v>1100</v>
      </c>
      <c r="I248" s="23" t="s">
        <v>79</v>
      </c>
      <c r="J248" s="23" t="s">
        <v>74</v>
      </c>
      <c r="K248" s="63" t="s">
        <v>318</v>
      </c>
      <c r="L248" s="12" t="s">
        <v>5</v>
      </c>
      <c r="M248" s="4">
        <v>11.75</v>
      </c>
      <c r="N248" s="10">
        <v>0.93325581395348833</v>
      </c>
      <c r="O248" s="11">
        <v>3.16</v>
      </c>
      <c r="P248" s="10">
        <v>0.43111111111111117</v>
      </c>
      <c r="Q248" s="19">
        <f t="shared" si="55"/>
        <v>0</v>
      </c>
      <c r="R248" s="21">
        <f t="shared" si="467"/>
        <v>438.39999999999992</v>
      </c>
      <c r="S248" s="4">
        <f t="shared" si="468"/>
        <v>11.75</v>
      </c>
      <c r="T248" s="10">
        <f t="shared" si="469"/>
        <v>1</v>
      </c>
      <c r="U248" s="11">
        <f t="shared" si="470"/>
        <v>3.16</v>
      </c>
      <c r="V248" s="10">
        <f t="shared" si="471"/>
        <v>1</v>
      </c>
      <c r="W248" s="19">
        <f t="shared" si="5"/>
        <v>1.1599999999999999</v>
      </c>
      <c r="X248" s="21">
        <f t="shared" si="472"/>
        <v>137.43000000000009</v>
      </c>
      <c r="Y248" s="4">
        <f t="shared" si="473"/>
        <v>11.75</v>
      </c>
      <c r="Z248" s="10">
        <v>0.34063829787234046</v>
      </c>
      <c r="AA248" s="11">
        <f t="shared" si="474"/>
        <v>3.16</v>
      </c>
      <c r="AB248" s="10">
        <v>0</v>
      </c>
      <c r="AC248" s="19">
        <f t="shared" si="7"/>
        <v>0</v>
      </c>
      <c r="AD248" s="19">
        <f t="shared" si="8"/>
        <v>-0.34</v>
      </c>
      <c r="AE248" s="21">
        <f t="shared" si="475"/>
        <v>85.110000000000014</v>
      </c>
      <c r="AF248" s="4">
        <f t="shared" si="476"/>
        <v>11.75</v>
      </c>
      <c r="AG248" s="10">
        <f t="shared" si="477"/>
        <v>0.5</v>
      </c>
      <c r="AH248" s="11">
        <f t="shared" si="478"/>
        <v>3.16</v>
      </c>
      <c r="AI248" s="10">
        <v>0</v>
      </c>
      <c r="AJ248" s="19">
        <f t="shared" si="49"/>
        <v>-0.5</v>
      </c>
      <c r="AK248" s="21">
        <f t="shared" si="479"/>
        <v>67.309999999999988</v>
      </c>
      <c r="AL248" s="36"/>
    </row>
    <row r="249" spans="1:38" x14ac:dyDescent="0.2">
      <c r="A249" s="37"/>
      <c r="B249" s="13">
        <f t="shared" si="387"/>
        <v>244</v>
      </c>
      <c r="C249" s="2" t="s">
        <v>311</v>
      </c>
      <c r="D249" s="28">
        <v>44932</v>
      </c>
      <c r="E249" s="2" t="s">
        <v>8</v>
      </c>
      <c r="F249" s="23" t="s">
        <v>27</v>
      </c>
      <c r="G249" s="23" t="s">
        <v>53</v>
      </c>
      <c r="H249" s="23">
        <v>1400</v>
      </c>
      <c r="I249" s="23" t="s">
        <v>79</v>
      </c>
      <c r="J249" s="23" t="s">
        <v>74</v>
      </c>
      <c r="K249" s="63" t="s">
        <v>320</v>
      </c>
      <c r="L249" s="12" t="s">
        <v>5</v>
      </c>
      <c r="M249" s="4">
        <v>1.75</v>
      </c>
      <c r="N249" s="10">
        <v>13.280000000000001</v>
      </c>
      <c r="O249" s="11">
        <v>1.1000000000000001</v>
      </c>
      <c r="P249" s="10">
        <v>0</v>
      </c>
      <c r="Q249" s="19">
        <f t="shared" si="55"/>
        <v>-13.3</v>
      </c>
      <c r="R249" s="21">
        <f>Q249+R248</f>
        <v>425.09999999999991</v>
      </c>
      <c r="S249" s="4">
        <f t="shared" ref="S249:S253" si="480">M249</f>
        <v>1.75</v>
      </c>
      <c r="T249" s="10">
        <f t="shared" ref="T249:T253" si="481">IF(S249&gt;0,T$4,0)</f>
        <v>1</v>
      </c>
      <c r="U249" s="11">
        <f t="shared" ref="U249:U253" si="482">O249</f>
        <v>1.1000000000000001</v>
      </c>
      <c r="V249" s="10">
        <f t="shared" ref="V249:V253" si="483">IF(U249&gt;0,V$4,0)</f>
        <v>1</v>
      </c>
      <c r="W249" s="19">
        <f t="shared" si="5"/>
        <v>-0.9</v>
      </c>
      <c r="X249" s="21">
        <f t="shared" ref="X249:X251" si="484">W249+X248</f>
        <v>136.53000000000009</v>
      </c>
      <c r="Y249" s="4">
        <f t="shared" ref="Y249:Y253" si="485">S249</f>
        <v>1.75</v>
      </c>
      <c r="Z249" s="10">
        <v>2.2871428571428569</v>
      </c>
      <c r="AA249" s="11">
        <f t="shared" ref="AA249:AA253" si="486">U249</f>
        <v>1.1000000000000001</v>
      </c>
      <c r="AB249" s="10">
        <v>0</v>
      </c>
      <c r="AC249" s="19">
        <f t="shared" si="7"/>
        <v>0</v>
      </c>
      <c r="AD249" s="19">
        <f t="shared" si="8"/>
        <v>-2.29</v>
      </c>
      <c r="AE249" s="21">
        <f>AD249+AE248</f>
        <v>82.820000000000007</v>
      </c>
      <c r="AF249" s="4">
        <f t="shared" ref="AF249:AF253" si="487">M249</f>
        <v>1.75</v>
      </c>
      <c r="AG249" s="10">
        <f t="shared" ref="AG249:AG253" si="488">IF(K249=$AH$3,$AG$3,IF(K249=$AH$4,$AG$4,IF(K249=$AJ$3,$AI$3,IF(K249=$AJ$4,$AI$4,0))))</f>
        <v>2</v>
      </c>
      <c r="AH249" s="11">
        <f t="shared" ref="AH249:AH253" si="489">O249</f>
        <v>1.1000000000000001</v>
      </c>
      <c r="AI249" s="10">
        <v>0</v>
      </c>
      <c r="AJ249" s="19">
        <f t="shared" si="49"/>
        <v>-2</v>
      </c>
      <c r="AK249" s="21">
        <f t="shared" ref="AK249" si="490">AJ249+AK248</f>
        <v>65.309999999999988</v>
      </c>
      <c r="AL249" s="36"/>
    </row>
    <row r="250" spans="1:38" x14ac:dyDescent="0.2">
      <c r="A250" s="37"/>
      <c r="B250" s="13">
        <f t="shared" si="387"/>
        <v>245</v>
      </c>
      <c r="C250" s="2" t="s">
        <v>552</v>
      </c>
      <c r="D250" s="28">
        <v>44933</v>
      </c>
      <c r="E250" s="2" t="s">
        <v>605</v>
      </c>
      <c r="F250" s="23" t="s">
        <v>18</v>
      </c>
      <c r="G250" s="23" t="s">
        <v>53</v>
      </c>
      <c r="H250" s="23">
        <v>1200</v>
      </c>
      <c r="I250" s="23" t="s">
        <v>79</v>
      </c>
      <c r="J250" s="23" t="s">
        <v>88</v>
      </c>
      <c r="K250" s="63" t="s">
        <v>320</v>
      </c>
      <c r="L250" s="12" t="s">
        <v>5</v>
      </c>
      <c r="M250" s="4">
        <v>3.55</v>
      </c>
      <c r="N250" s="10">
        <v>3.9175609756097565</v>
      </c>
      <c r="O250" s="11">
        <v>1.69</v>
      </c>
      <c r="P250" s="10">
        <v>0</v>
      </c>
      <c r="Q250" s="19">
        <f t="shared" si="55"/>
        <v>-3.9</v>
      </c>
      <c r="R250" s="21">
        <f>Q250+R249</f>
        <v>421.19999999999993</v>
      </c>
      <c r="S250" s="4">
        <f t="shared" si="480"/>
        <v>3.55</v>
      </c>
      <c r="T250" s="10">
        <f t="shared" si="481"/>
        <v>1</v>
      </c>
      <c r="U250" s="11">
        <f t="shared" si="482"/>
        <v>1.69</v>
      </c>
      <c r="V250" s="10">
        <f t="shared" si="483"/>
        <v>1</v>
      </c>
      <c r="W250" s="19">
        <f t="shared" si="5"/>
        <v>-0.31</v>
      </c>
      <c r="X250" s="21">
        <f t="shared" si="484"/>
        <v>136.22000000000008</v>
      </c>
      <c r="Y250" s="4">
        <f t="shared" si="485"/>
        <v>3.55</v>
      </c>
      <c r="Z250" s="10">
        <v>1.1269014084507045</v>
      </c>
      <c r="AA250" s="11">
        <f t="shared" si="486"/>
        <v>1.69</v>
      </c>
      <c r="AB250" s="10">
        <v>0</v>
      </c>
      <c r="AC250" s="19">
        <f t="shared" si="7"/>
        <v>0</v>
      </c>
      <c r="AD250" s="19">
        <f t="shared" si="8"/>
        <v>-1.1299999999999999</v>
      </c>
      <c r="AE250" s="21">
        <f t="shared" ref="AE250:AE268" si="491">AD250+AE249</f>
        <v>81.690000000000012</v>
      </c>
      <c r="AF250" s="4">
        <f t="shared" si="487"/>
        <v>3.55</v>
      </c>
      <c r="AG250" s="10">
        <f t="shared" si="488"/>
        <v>2</v>
      </c>
      <c r="AH250" s="11">
        <f t="shared" si="489"/>
        <v>1.69</v>
      </c>
      <c r="AI250" s="10">
        <v>0</v>
      </c>
      <c r="AJ250" s="19">
        <f t="shared" si="49"/>
        <v>-2</v>
      </c>
      <c r="AK250" s="21">
        <f>AJ250+AK249</f>
        <v>63.309999999999988</v>
      </c>
      <c r="AL250" s="36"/>
    </row>
    <row r="251" spans="1:38" x14ac:dyDescent="0.2">
      <c r="A251" s="37"/>
      <c r="B251" s="13">
        <f t="shared" si="387"/>
        <v>246</v>
      </c>
      <c r="C251" s="2" t="s">
        <v>606</v>
      </c>
      <c r="D251" s="28">
        <v>44933</v>
      </c>
      <c r="E251" s="2" t="s">
        <v>35</v>
      </c>
      <c r="F251" s="23" t="s">
        <v>18</v>
      </c>
      <c r="G251" s="23" t="s">
        <v>57</v>
      </c>
      <c r="H251" s="23">
        <v>1000</v>
      </c>
      <c r="I251" s="23" t="s">
        <v>79</v>
      </c>
      <c r="J251" s="23" t="s">
        <v>74</v>
      </c>
      <c r="K251" s="63" t="s">
        <v>318</v>
      </c>
      <c r="L251" s="12" t="s">
        <v>60</v>
      </c>
      <c r="M251" s="4">
        <v>3.47</v>
      </c>
      <c r="N251" s="10">
        <v>4.0310669975186109</v>
      </c>
      <c r="O251" s="11">
        <v>2.0699999999999998</v>
      </c>
      <c r="P251" s="10">
        <v>3.7976470588235296</v>
      </c>
      <c r="Q251" s="19">
        <f t="shared" si="55"/>
        <v>-7.8</v>
      </c>
      <c r="R251" s="21">
        <f>Q251+R250</f>
        <v>413.39999999999992</v>
      </c>
      <c r="S251" s="4">
        <f t="shared" si="480"/>
        <v>3.47</v>
      </c>
      <c r="T251" s="10">
        <f t="shared" si="481"/>
        <v>1</v>
      </c>
      <c r="U251" s="11">
        <f t="shared" si="482"/>
        <v>2.0699999999999998</v>
      </c>
      <c r="V251" s="10">
        <f t="shared" si="483"/>
        <v>1</v>
      </c>
      <c r="W251" s="19">
        <f t="shared" si="5"/>
        <v>-2</v>
      </c>
      <c r="X251" s="21">
        <f t="shared" si="484"/>
        <v>134.22000000000008</v>
      </c>
      <c r="Y251" s="4">
        <f t="shared" si="485"/>
        <v>3.47</v>
      </c>
      <c r="Z251" s="10">
        <v>1.1534969611968213</v>
      </c>
      <c r="AA251" s="11">
        <f t="shared" si="486"/>
        <v>2.0699999999999998</v>
      </c>
      <c r="AB251" s="10">
        <v>0</v>
      </c>
      <c r="AC251" s="19">
        <f t="shared" si="7"/>
        <v>0</v>
      </c>
      <c r="AD251" s="19">
        <f t="shared" si="8"/>
        <v>-1.1499999999999999</v>
      </c>
      <c r="AE251" s="21">
        <f t="shared" si="491"/>
        <v>80.540000000000006</v>
      </c>
      <c r="AF251" s="4">
        <f t="shared" si="487"/>
        <v>3.47</v>
      </c>
      <c r="AG251" s="10">
        <f t="shared" si="488"/>
        <v>0.5</v>
      </c>
      <c r="AH251" s="11">
        <f t="shared" si="489"/>
        <v>2.0699999999999998</v>
      </c>
      <c r="AI251" s="10">
        <v>0</v>
      </c>
      <c r="AJ251" s="19">
        <f t="shared" si="49"/>
        <v>-0.5</v>
      </c>
      <c r="AK251" s="21">
        <f t="shared" ref="AK251:AK268" si="492">AJ251+AK250</f>
        <v>62.809999999999988</v>
      </c>
      <c r="AL251" s="36"/>
    </row>
    <row r="252" spans="1:38" x14ac:dyDescent="0.2">
      <c r="A252" s="37"/>
      <c r="B252" s="13">
        <f t="shared" si="387"/>
        <v>247</v>
      </c>
      <c r="C252" s="2" t="s">
        <v>607</v>
      </c>
      <c r="D252" s="28">
        <v>44934</v>
      </c>
      <c r="E252" s="2" t="s">
        <v>34</v>
      </c>
      <c r="F252" s="23" t="s">
        <v>3</v>
      </c>
      <c r="G252" s="23" t="s">
        <v>53</v>
      </c>
      <c r="H252" s="23">
        <v>1000</v>
      </c>
      <c r="I252" s="23" t="s">
        <v>79</v>
      </c>
      <c r="J252" s="23" t="s">
        <v>74</v>
      </c>
      <c r="K252" s="63" t="s">
        <v>318</v>
      </c>
      <c r="L252" s="12" t="s">
        <v>52</v>
      </c>
      <c r="M252" s="4">
        <v>6.21</v>
      </c>
      <c r="N252" s="10">
        <v>1.91</v>
      </c>
      <c r="O252" s="11">
        <v>1.86</v>
      </c>
      <c r="P252" s="10">
        <v>2.2514285714285704</v>
      </c>
      <c r="Q252" s="19">
        <f t="shared" si="55"/>
        <v>-4.2</v>
      </c>
      <c r="R252" s="21">
        <f t="shared" ref="R252:R268" si="493">Q252+R251</f>
        <v>409.19999999999993</v>
      </c>
      <c r="S252" s="4">
        <f t="shared" ref="S252" si="494">M252</f>
        <v>6.21</v>
      </c>
      <c r="T252" s="10">
        <f t="shared" ref="T252" si="495">IF(S252&gt;0,T$4,0)</f>
        <v>1</v>
      </c>
      <c r="U252" s="11">
        <f t="shared" ref="U252" si="496">O252</f>
        <v>1.86</v>
      </c>
      <c r="V252" s="10">
        <f t="shared" ref="V252" si="497">IF(U252&gt;0,V$4,0)</f>
        <v>1</v>
      </c>
      <c r="W252" s="19">
        <f t="shared" si="5"/>
        <v>-2</v>
      </c>
      <c r="X252" s="21">
        <f>W252+X251</f>
        <v>132.22000000000008</v>
      </c>
      <c r="Y252" s="4">
        <f t="shared" ref="Y252" si="498">S252</f>
        <v>6.21</v>
      </c>
      <c r="Z252" s="10">
        <v>0.64443121951219506</v>
      </c>
      <c r="AA252" s="11">
        <f t="shared" ref="AA252" si="499">U252</f>
        <v>1.86</v>
      </c>
      <c r="AB252" s="10">
        <v>0</v>
      </c>
      <c r="AC252" s="19">
        <f t="shared" si="7"/>
        <v>0</v>
      </c>
      <c r="AD252" s="19">
        <f t="shared" si="8"/>
        <v>-0.64</v>
      </c>
      <c r="AE252" s="21">
        <f t="shared" si="491"/>
        <v>79.900000000000006</v>
      </c>
      <c r="AF252" s="4">
        <f t="shared" ref="AF252" si="500">M252</f>
        <v>6.21</v>
      </c>
      <c r="AG252" s="10">
        <f t="shared" ref="AG252" si="501">IF(K252=$AH$3,$AG$3,IF(K252=$AH$4,$AG$4,IF(K252=$AJ$3,$AI$3,IF(K252=$AJ$4,$AI$4,0))))</f>
        <v>0.5</v>
      </c>
      <c r="AH252" s="11">
        <f t="shared" ref="AH252" si="502">O252</f>
        <v>1.86</v>
      </c>
      <c r="AI252" s="10">
        <v>0</v>
      </c>
      <c r="AJ252" s="19">
        <f t="shared" si="49"/>
        <v>-0.5</v>
      </c>
      <c r="AK252" s="21">
        <f t="shared" si="492"/>
        <v>62.309999999999988</v>
      </c>
      <c r="AL252" s="36"/>
    </row>
    <row r="253" spans="1:38" x14ac:dyDescent="0.2">
      <c r="A253" s="37"/>
      <c r="B253" s="13">
        <f t="shared" si="387"/>
        <v>248</v>
      </c>
      <c r="C253" s="2" t="s">
        <v>612</v>
      </c>
      <c r="D253" s="28">
        <v>44937</v>
      </c>
      <c r="E253" s="2" t="s">
        <v>186</v>
      </c>
      <c r="F253" s="23" t="s">
        <v>18</v>
      </c>
      <c r="G253" s="23" t="s">
        <v>53</v>
      </c>
      <c r="H253" s="23">
        <v>1400</v>
      </c>
      <c r="I253" s="23" t="s">
        <v>79</v>
      </c>
      <c r="J253" s="23" t="s">
        <v>87</v>
      </c>
      <c r="K253" s="63" t="s">
        <v>318</v>
      </c>
      <c r="L253" s="12" t="s">
        <v>46</v>
      </c>
      <c r="M253" s="4">
        <v>4.3</v>
      </c>
      <c r="N253" s="10">
        <v>3.0205698005698003</v>
      </c>
      <c r="O253" s="11">
        <v>1.8</v>
      </c>
      <c r="P253" s="10">
        <v>3.7292307692307696</v>
      </c>
      <c r="Q253" s="19">
        <f t="shared" si="55"/>
        <v>-6.7</v>
      </c>
      <c r="R253" s="21">
        <f t="shared" si="493"/>
        <v>402.49999999999994</v>
      </c>
      <c r="S253" s="4">
        <f t="shared" si="480"/>
        <v>4.3</v>
      </c>
      <c r="T253" s="10">
        <f t="shared" si="481"/>
        <v>1</v>
      </c>
      <c r="U253" s="11">
        <f t="shared" si="482"/>
        <v>1.8</v>
      </c>
      <c r="V253" s="10">
        <f t="shared" si="483"/>
        <v>1</v>
      </c>
      <c r="W253" s="19">
        <f t="shared" si="5"/>
        <v>-2</v>
      </c>
      <c r="X253" s="21">
        <f t="shared" ref="X253:X268" si="503">W253+X252</f>
        <v>130.22000000000008</v>
      </c>
      <c r="Y253" s="4">
        <f t="shared" si="485"/>
        <v>4.3</v>
      </c>
      <c r="Z253" s="10">
        <v>0.93093023255813956</v>
      </c>
      <c r="AA253" s="11">
        <f t="shared" si="486"/>
        <v>1.8</v>
      </c>
      <c r="AB253" s="10">
        <v>0</v>
      </c>
      <c r="AC253" s="19">
        <f t="shared" si="7"/>
        <v>0</v>
      </c>
      <c r="AD253" s="19">
        <f t="shared" si="8"/>
        <v>-0.93</v>
      </c>
      <c r="AE253" s="21">
        <f t="shared" si="491"/>
        <v>78.97</v>
      </c>
      <c r="AF253" s="4">
        <f t="shared" si="487"/>
        <v>4.3</v>
      </c>
      <c r="AG253" s="10">
        <f t="shared" si="488"/>
        <v>0.5</v>
      </c>
      <c r="AH253" s="11">
        <f t="shared" si="489"/>
        <v>1.8</v>
      </c>
      <c r="AI253" s="10">
        <v>0</v>
      </c>
      <c r="AJ253" s="19">
        <f t="shared" si="49"/>
        <v>-0.5</v>
      </c>
      <c r="AK253" s="21">
        <f t="shared" si="492"/>
        <v>61.809999999999988</v>
      </c>
      <c r="AL253" s="36"/>
    </row>
    <row r="254" spans="1:38" x14ac:dyDescent="0.2">
      <c r="A254" s="37"/>
      <c r="B254" s="13">
        <f t="shared" si="387"/>
        <v>249</v>
      </c>
      <c r="C254" s="2" t="s">
        <v>613</v>
      </c>
      <c r="D254" s="28">
        <v>44937</v>
      </c>
      <c r="E254" s="2" t="s">
        <v>35</v>
      </c>
      <c r="F254" s="23" t="s">
        <v>3</v>
      </c>
      <c r="G254" s="23" t="s">
        <v>53</v>
      </c>
      <c r="H254" s="23">
        <v>1200</v>
      </c>
      <c r="I254" s="23" t="s">
        <v>79</v>
      </c>
      <c r="J254" s="23" t="s">
        <v>74</v>
      </c>
      <c r="K254" s="63" t="s">
        <v>318</v>
      </c>
      <c r="L254" s="12" t="s">
        <v>2</v>
      </c>
      <c r="M254" s="4">
        <v>19.72</v>
      </c>
      <c r="N254" s="10">
        <v>0.53174732872407304</v>
      </c>
      <c r="O254" s="11">
        <v>4.4000000000000004</v>
      </c>
      <c r="P254" s="10">
        <v>0.16800000000000004</v>
      </c>
      <c r="Q254" s="19">
        <f t="shared" si="55"/>
        <v>10.5</v>
      </c>
      <c r="R254" s="21">
        <f t="shared" si="493"/>
        <v>412.99999999999994</v>
      </c>
      <c r="S254" s="4">
        <f t="shared" ref="S254:S255" si="504">M254</f>
        <v>19.72</v>
      </c>
      <c r="T254" s="10">
        <f t="shared" ref="T254:T255" si="505">IF(S254&gt;0,T$4,0)</f>
        <v>1</v>
      </c>
      <c r="U254" s="11">
        <f t="shared" ref="U254:U255" si="506">O254</f>
        <v>4.4000000000000004</v>
      </c>
      <c r="V254" s="10">
        <f t="shared" ref="V254:V255" si="507">IF(U254&gt;0,V$4,0)</f>
        <v>1</v>
      </c>
      <c r="W254" s="19">
        <f t="shared" si="5"/>
        <v>22.12</v>
      </c>
      <c r="X254" s="21">
        <f t="shared" si="503"/>
        <v>152.34000000000009</v>
      </c>
      <c r="Y254" s="4">
        <f t="shared" ref="Y254:Y255" si="508">S254</f>
        <v>19.72</v>
      </c>
      <c r="Z254" s="10">
        <v>0.20289340101522843</v>
      </c>
      <c r="AA254" s="11">
        <f t="shared" ref="AA254:AA255" si="509">U254</f>
        <v>4.4000000000000004</v>
      </c>
      <c r="AB254" s="10">
        <v>0</v>
      </c>
      <c r="AC254" s="19">
        <f t="shared" si="7"/>
        <v>4</v>
      </c>
      <c r="AD254" s="19">
        <f t="shared" si="8"/>
        <v>3.8</v>
      </c>
      <c r="AE254" s="21">
        <f t="shared" si="491"/>
        <v>82.77</v>
      </c>
      <c r="AF254" s="4">
        <f t="shared" ref="AF254:AF255" si="510">M254</f>
        <v>19.72</v>
      </c>
      <c r="AG254" s="10">
        <f t="shared" ref="AG254:AG255" si="511">IF(K254=$AH$3,$AG$3,IF(K254=$AH$4,$AG$4,IF(K254=$AJ$3,$AI$3,IF(K254=$AJ$4,$AI$4,0))))</f>
        <v>0.5</v>
      </c>
      <c r="AH254" s="11">
        <f t="shared" ref="AH254:AH255" si="512">O254</f>
        <v>4.4000000000000004</v>
      </c>
      <c r="AI254" s="10">
        <v>0</v>
      </c>
      <c r="AJ254" s="19">
        <f t="shared" si="49"/>
        <v>9.36</v>
      </c>
      <c r="AK254" s="21">
        <f t="shared" si="492"/>
        <v>71.169999999999987</v>
      </c>
      <c r="AL254" s="36"/>
    </row>
    <row r="255" spans="1:38" x14ac:dyDescent="0.2">
      <c r="A255" s="37"/>
      <c r="B255" s="13">
        <f t="shared" si="387"/>
        <v>250</v>
      </c>
      <c r="C255" s="2" t="s">
        <v>614</v>
      </c>
      <c r="D255" s="28">
        <v>44938</v>
      </c>
      <c r="E255" s="2" t="s">
        <v>36</v>
      </c>
      <c r="F255" s="23" t="s">
        <v>18</v>
      </c>
      <c r="G255" s="23" t="s">
        <v>99</v>
      </c>
      <c r="H255" s="23">
        <v>1000</v>
      </c>
      <c r="I255" s="23" t="s">
        <v>79</v>
      </c>
      <c r="J255" s="23" t="s">
        <v>74</v>
      </c>
      <c r="K255" s="63" t="s">
        <v>319</v>
      </c>
      <c r="L255" s="12" t="s">
        <v>2</v>
      </c>
      <c r="M255" s="4">
        <v>1.97</v>
      </c>
      <c r="N255" s="10">
        <v>10.32516129032258</v>
      </c>
      <c r="O255" s="11">
        <v>1.31</v>
      </c>
      <c r="P255" s="10">
        <v>0</v>
      </c>
      <c r="Q255" s="19">
        <f t="shared" si="55"/>
        <v>10</v>
      </c>
      <c r="R255" s="21">
        <f t="shared" si="493"/>
        <v>422.99999999999994</v>
      </c>
      <c r="S255" s="4">
        <f t="shared" si="504"/>
        <v>1.97</v>
      </c>
      <c r="T255" s="10">
        <f t="shared" si="505"/>
        <v>1</v>
      </c>
      <c r="U255" s="11">
        <f t="shared" si="506"/>
        <v>1.31</v>
      </c>
      <c r="V255" s="10">
        <f t="shared" si="507"/>
        <v>1</v>
      </c>
      <c r="W255" s="19">
        <f t="shared" si="5"/>
        <v>1.28</v>
      </c>
      <c r="X255" s="21">
        <f t="shared" si="503"/>
        <v>153.62000000000009</v>
      </c>
      <c r="Y255" s="4">
        <f t="shared" si="508"/>
        <v>1.97</v>
      </c>
      <c r="Z255" s="10">
        <v>2.0297942185203328</v>
      </c>
      <c r="AA255" s="11">
        <f t="shared" si="509"/>
        <v>1.31</v>
      </c>
      <c r="AB255" s="10">
        <v>0</v>
      </c>
      <c r="AC255" s="19">
        <f t="shared" si="7"/>
        <v>4</v>
      </c>
      <c r="AD255" s="19">
        <f t="shared" si="8"/>
        <v>1.97</v>
      </c>
      <c r="AE255" s="21">
        <f t="shared" si="491"/>
        <v>84.74</v>
      </c>
      <c r="AF255" s="4">
        <f t="shared" si="510"/>
        <v>1.97</v>
      </c>
      <c r="AG255" s="10">
        <f t="shared" si="511"/>
        <v>1</v>
      </c>
      <c r="AH255" s="11">
        <f t="shared" si="512"/>
        <v>1.31</v>
      </c>
      <c r="AI255" s="10">
        <v>0</v>
      </c>
      <c r="AJ255" s="19">
        <f t="shared" si="49"/>
        <v>0.97</v>
      </c>
      <c r="AK255" s="21">
        <f t="shared" si="492"/>
        <v>72.139999999999986</v>
      </c>
      <c r="AL255" s="36"/>
    </row>
    <row r="256" spans="1:38" x14ac:dyDescent="0.2">
      <c r="A256" s="37"/>
      <c r="B256" s="13">
        <f t="shared" si="387"/>
        <v>251</v>
      </c>
      <c r="C256" s="2" t="s">
        <v>615</v>
      </c>
      <c r="D256" s="28">
        <v>44938</v>
      </c>
      <c r="E256" s="2" t="s">
        <v>36</v>
      </c>
      <c r="F256" s="23" t="s">
        <v>27</v>
      </c>
      <c r="G256" s="23" t="s">
        <v>53</v>
      </c>
      <c r="H256" s="23">
        <v>1200</v>
      </c>
      <c r="I256" s="23" t="s">
        <v>79</v>
      </c>
      <c r="J256" s="23" t="s">
        <v>74</v>
      </c>
      <c r="K256" s="63" t="s">
        <v>318</v>
      </c>
      <c r="L256" s="12" t="s">
        <v>60</v>
      </c>
      <c r="M256" s="4">
        <v>6.6</v>
      </c>
      <c r="N256" s="10">
        <v>1.7861904761904766</v>
      </c>
      <c r="O256" s="11">
        <v>2.09</v>
      </c>
      <c r="P256" s="10">
        <v>1.5955555555555554</v>
      </c>
      <c r="Q256" s="19">
        <f t="shared" si="55"/>
        <v>-3.4</v>
      </c>
      <c r="R256" s="21">
        <f t="shared" si="493"/>
        <v>419.59999999999997</v>
      </c>
      <c r="S256" s="4">
        <f t="shared" ref="S256:S258" si="513">M256</f>
        <v>6.6</v>
      </c>
      <c r="T256" s="10">
        <f t="shared" ref="T256:T258" si="514">IF(S256&gt;0,T$4,0)</f>
        <v>1</v>
      </c>
      <c r="U256" s="11">
        <f t="shared" ref="U256:U258" si="515">O256</f>
        <v>2.09</v>
      </c>
      <c r="V256" s="10">
        <f t="shared" ref="V256:V258" si="516">IF(U256&gt;0,V$4,0)</f>
        <v>1</v>
      </c>
      <c r="W256" s="19">
        <f t="shared" si="5"/>
        <v>-2</v>
      </c>
      <c r="X256" s="21">
        <f t="shared" si="503"/>
        <v>151.62000000000009</v>
      </c>
      <c r="Y256" s="4">
        <f t="shared" ref="Y256:Y258" si="517">S256</f>
        <v>6.6</v>
      </c>
      <c r="Z256" s="10">
        <v>0.60545454545454547</v>
      </c>
      <c r="AA256" s="11">
        <f t="shared" ref="AA256:AA258" si="518">U256</f>
        <v>2.09</v>
      </c>
      <c r="AB256" s="10">
        <v>0</v>
      </c>
      <c r="AC256" s="19">
        <f t="shared" si="7"/>
        <v>0</v>
      </c>
      <c r="AD256" s="19">
        <f t="shared" si="8"/>
        <v>-0.61</v>
      </c>
      <c r="AE256" s="21">
        <f t="shared" si="491"/>
        <v>84.13</v>
      </c>
      <c r="AF256" s="4">
        <f t="shared" ref="AF256:AF258" si="519">M256</f>
        <v>6.6</v>
      </c>
      <c r="AG256" s="10">
        <f t="shared" ref="AG256:AG258" si="520">IF(K256=$AH$3,$AG$3,IF(K256=$AH$4,$AG$4,IF(K256=$AJ$3,$AI$3,IF(K256=$AJ$4,$AI$4,0))))</f>
        <v>0.5</v>
      </c>
      <c r="AH256" s="11">
        <f t="shared" ref="AH256:AH258" si="521">O256</f>
        <v>2.09</v>
      </c>
      <c r="AI256" s="10">
        <v>0</v>
      </c>
      <c r="AJ256" s="19">
        <f t="shared" si="49"/>
        <v>-0.5</v>
      </c>
      <c r="AK256" s="21">
        <f t="shared" si="492"/>
        <v>71.639999999999986</v>
      </c>
      <c r="AL256" s="36"/>
    </row>
    <row r="257" spans="1:38" x14ac:dyDescent="0.2">
      <c r="A257" s="37"/>
      <c r="B257" s="13">
        <f t="shared" si="387"/>
        <v>252</v>
      </c>
      <c r="C257" s="2" t="s">
        <v>616</v>
      </c>
      <c r="D257" s="28">
        <v>44938</v>
      </c>
      <c r="E257" s="2" t="s">
        <v>36</v>
      </c>
      <c r="F257" s="23" t="s">
        <v>27</v>
      </c>
      <c r="G257" s="23" t="s">
        <v>53</v>
      </c>
      <c r="H257" s="23">
        <v>1200</v>
      </c>
      <c r="I257" s="23" t="s">
        <v>79</v>
      </c>
      <c r="J257" s="23" t="s">
        <v>74</v>
      </c>
      <c r="K257" s="63" t="s">
        <v>319</v>
      </c>
      <c r="L257" s="12" t="s">
        <v>1</v>
      </c>
      <c r="M257" s="4">
        <v>2.41</v>
      </c>
      <c r="N257" s="10">
        <v>7.1066666666666682</v>
      </c>
      <c r="O257" s="11">
        <v>1.37</v>
      </c>
      <c r="P257" s="10">
        <v>0</v>
      </c>
      <c r="Q257" s="19">
        <f t="shared" si="55"/>
        <v>-7.1</v>
      </c>
      <c r="R257" s="21">
        <f t="shared" si="493"/>
        <v>412.49999999999994</v>
      </c>
      <c r="S257" s="4">
        <f t="shared" si="513"/>
        <v>2.41</v>
      </c>
      <c r="T257" s="10">
        <f t="shared" si="514"/>
        <v>1</v>
      </c>
      <c r="U257" s="11">
        <f t="shared" si="515"/>
        <v>1.37</v>
      </c>
      <c r="V257" s="10">
        <f t="shared" si="516"/>
        <v>1</v>
      </c>
      <c r="W257" s="19">
        <f t="shared" si="5"/>
        <v>-0.63</v>
      </c>
      <c r="X257" s="21">
        <f t="shared" si="503"/>
        <v>150.99000000000009</v>
      </c>
      <c r="Y257" s="4">
        <f t="shared" si="517"/>
        <v>2.41</v>
      </c>
      <c r="Z257" s="10">
        <v>1.6592227979274612</v>
      </c>
      <c r="AA257" s="11">
        <f t="shared" si="518"/>
        <v>1.37</v>
      </c>
      <c r="AB257" s="10">
        <v>0</v>
      </c>
      <c r="AC257" s="19">
        <f t="shared" si="7"/>
        <v>0</v>
      </c>
      <c r="AD257" s="19">
        <f t="shared" si="8"/>
        <v>-1.66</v>
      </c>
      <c r="AE257" s="21">
        <f t="shared" si="491"/>
        <v>82.47</v>
      </c>
      <c r="AF257" s="4">
        <f t="shared" si="519"/>
        <v>2.41</v>
      </c>
      <c r="AG257" s="10">
        <f t="shared" si="520"/>
        <v>1</v>
      </c>
      <c r="AH257" s="11">
        <f t="shared" si="521"/>
        <v>1.37</v>
      </c>
      <c r="AI257" s="10">
        <v>0</v>
      </c>
      <c r="AJ257" s="19">
        <f t="shared" si="49"/>
        <v>-1</v>
      </c>
      <c r="AK257" s="21">
        <f t="shared" si="492"/>
        <v>70.639999999999986</v>
      </c>
      <c r="AL257" s="36"/>
    </row>
    <row r="258" spans="1:38" x14ac:dyDescent="0.2">
      <c r="A258" s="37"/>
      <c r="B258" s="13">
        <f t="shared" si="387"/>
        <v>253</v>
      </c>
      <c r="C258" s="2" t="s">
        <v>619</v>
      </c>
      <c r="D258" s="28">
        <v>44939</v>
      </c>
      <c r="E258" s="2" t="s">
        <v>42</v>
      </c>
      <c r="F258" s="23" t="s">
        <v>18</v>
      </c>
      <c r="G258" s="23" t="s">
        <v>53</v>
      </c>
      <c r="H258" s="23">
        <v>1143</v>
      </c>
      <c r="I258" s="23" t="s">
        <v>79</v>
      </c>
      <c r="J258" s="23" t="s">
        <v>74</v>
      </c>
      <c r="K258" s="63" t="s">
        <v>319</v>
      </c>
      <c r="L258" s="12" t="s">
        <v>46</v>
      </c>
      <c r="M258" s="4">
        <v>3.8</v>
      </c>
      <c r="N258" s="10">
        <v>3.5723809523809531</v>
      </c>
      <c r="O258" s="11">
        <v>1.46</v>
      </c>
      <c r="P258" s="10">
        <v>0</v>
      </c>
      <c r="Q258" s="19">
        <f t="shared" si="55"/>
        <v>-3.6</v>
      </c>
      <c r="R258" s="21">
        <f t="shared" si="493"/>
        <v>408.89999999999992</v>
      </c>
      <c r="S258" s="4">
        <f t="shared" si="513"/>
        <v>3.8</v>
      </c>
      <c r="T258" s="10">
        <f t="shared" si="514"/>
        <v>1</v>
      </c>
      <c r="U258" s="11">
        <f t="shared" si="515"/>
        <v>1.46</v>
      </c>
      <c r="V258" s="10">
        <f t="shared" si="516"/>
        <v>1</v>
      </c>
      <c r="W258" s="19">
        <f t="shared" si="5"/>
        <v>-2</v>
      </c>
      <c r="X258" s="21">
        <f t="shared" si="503"/>
        <v>148.99000000000009</v>
      </c>
      <c r="Y258" s="4">
        <f t="shared" si="517"/>
        <v>3.8</v>
      </c>
      <c r="Z258" s="10">
        <v>1.0521052631578947</v>
      </c>
      <c r="AA258" s="11">
        <f t="shared" si="518"/>
        <v>1.46</v>
      </c>
      <c r="AB258" s="10">
        <v>0</v>
      </c>
      <c r="AC258" s="19">
        <f t="shared" si="7"/>
        <v>0</v>
      </c>
      <c r="AD258" s="19">
        <f t="shared" si="8"/>
        <v>-1.05</v>
      </c>
      <c r="AE258" s="21">
        <f t="shared" si="491"/>
        <v>81.42</v>
      </c>
      <c r="AF258" s="4">
        <f t="shared" si="519"/>
        <v>3.8</v>
      </c>
      <c r="AG258" s="10">
        <f t="shared" si="520"/>
        <v>1</v>
      </c>
      <c r="AH258" s="11">
        <f t="shared" si="521"/>
        <v>1.46</v>
      </c>
      <c r="AI258" s="10">
        <v>0</v>
      </c>
      <c r="AJ258" s="19">
        <f t="shared" si="49"/>
        <v>-1</v>
      </c>
      <c r="AK258" s="21">
        <f t="shared" si="492"/>
        <v>69.639999999999986</v>
      </c>
      <c r="AL258" s="36"/>
    </row>
    <row r="259" spans="1:38" x14ac:dyDescent="0.2">
      <c r="A259" s="37"/>
      <c r="B259" s="13">
        <f t="shared" si="387"/>
        <v>254</v>
      </c>
      <c r="C259" s="2" t="s">
        <v>573</v>
      </c>
      <c r="D259" s="28">
        <v>44939</v>
      </c>
      <c r="E259" s="2" t="s">
        <v>42</v>
      </c>
      <c r="F259" s="23" t="s">
        <v>18</v>
      </c>
      <c r="G259" s="23" t="s">
        <v>53</v>
      </c>
      <c r="H259" s="23">
        <v>1143</v>
      </c>
      <c r="I259" s="23" t="s">
        <v>79</v>
      </c>
      <c r="J259" s="23" t="s">
        <v>74</v>
      </c>
      <c r="K259" s="63" t="s">
        <v>318</v>
      </c>
      <c r="L259" s="12" t="s">
        <v>5</v>
      </c>
      <c r="M259" s="4">
        <v>3.4</v>
      </c>
      <c r="N259" s="10">
        <v>4.1873684210526312</v>
      </c>
      <c r="O259" s="11">
        <v>1.47</v>
      </c>
      <c r="P259" s="10">
        <v>0</v>
      </c>
      <c r="Q259" s="19">
        <f t="shared" si="55"/>
        <v>-4.2</v>
      </c>
      <c r="R259" s="21">
        <f t="shared" si="493"/>
        <v>404.69999999999993</v>
      </c>
      <c r="S259" s="4">
        <f t="shared" ref="S259:S263" si="522">M259</f>
        <v>3.4</v>
      </c>
      <c r="T259" s="10">
        <f t="shared" ref="T259:T263" si="523">IF(S259&gt;0,T$4,0)</f>
        <v>1</v>
      </c>
      <c r="U259" s="11">
        <f t="shared" ref="U259:U263" si="524">O259</f>
        <v>1.47</v>
      </c>
      <c r="V259" s="10">
        <f t="shared" ref="V259:V263" si="525">IF(U259&gt;0,V$4,0)</f>
        <v>1</v>
      </c>
      <c r="W259" s="19">
        <f t="shared" si="5"/>
        <v>-0.53</v>
      </c>
      <c r="X259" s="21">
        <f t="shared" si="503"/>
        <v>148.46000000000009</v>
      </c>
      <c r="Y259" s="4">
        <f t="shared" ref="Y259:Y263" si="526">S259</f>
        <v>3.4</v>
      </c>
      <c r="Z259" s="10">
        <v>1.1776470588235293</v>
      </c>
      <c r="AA259" s="11">
        <f t="shared" ref="AA259:AA263" si="527">U259</f>
        <v>1.47</v>
      </c>
      <c r="AB259" s="10">
        <v>0</v>
      </c>
      <c r="AC259" s="19">
        <f t="shared" si="7"/>
        <v>0</v>
      </c>
      <c r="AD259" s="19">
        <f t="shared" si="8"/>
        <v>-1.18</v>
      </c>
      <c r="AE259" s="21">
        <f t="shared" si="491"/>
        <v>80.239999999999995</v>
      </c>
      <c r="AF259" s="4">
        <f t="shared" ref="AF259:AF263" si="528">M259</f>
        <v>3.4</v>
      </c>
      <c r="AG259" s="10">
        <f t="shared" ref="AG259:AG263" si="529">IF(K259=$AH$3,$AG$3,IF(K259=$AH$4,$AG$4,IF(K259=$AJ$3,$AI$3,IF(K259=$AJ$4,$AI$4,0))))</f>
        <v>0.5</v>
      </c>
      <c r="AH259" s="11">
        <f t="shared" ref="AH259:AH263" si="530">O259</f>
        <v>1.47</v>
      </c>
      <c r="AI259" s="10">
        <v>0</v>
      </c>
      <c r="AJ259" s="19">
        <f t="shared" si="49"/>
        <v>-0.5</v>
      </c>
      <c r="AK259" s="21">
        <f t="shared" si="492"/>
        <v>69.139999999999986</v>
      </c>
      <c r="AL259" s="36"/>
    </row>
    <row r="260" spans="1:38" x14ac:dyDescent="0.2">
      <c r="A260" s="37"/>
      <c r="B260" s="13">
        <f t="shared" si="387"/>
        <v>255</v>
      </c>
      <c r="C260" s="2" t="s">
        <v>224</v>
      </c>
      <c r="D260" s="28">
        <v>44939</v>
      </c>
      <c r="E260" s="2" t="s">
        <v>42</v>
      </c>
      <c r="F260" s="23" t="s">
        <v>29</v>
      </c>
      <c r="G260" s="23" t="s">
        <v>53</v>
      </c>
      <c r="H260" s="23">
        <v>1143</v>
      </c>
      <c r="I260" s="23" t="s">
        <v>79</v>
      </c>
      <c r="J260" s="23" t="s">
        <v>74</v>
      </c>
      <c r="K260" s="63" t="s">
        <v>319</v>
      </c>
      <c r="L260" s="12" t="s">
        <v>5</v>
      </c>
      <c r="M260" s="4">
        <v>3.26</v>
      </c>
      <c r="N260" s="10">
        <v>4.4399999999999995</v>
      </c>
      <c r="O260" s="11">
        <v>1.38</v>
      </c>
      <c r="P260" s="10">
        <v>0</v>
      </c>
      <c r="Q260" s="19">
        <f t="shared" si="55"/>
        <v>-4.4000000000000004</v>
      </c>
      <c r="R260" s="21">
        <f t="shared" si="493"/>
        <v>400.29999999999995</v>
      </c>
      <c r="S260" s="4">
        <f t="shared" si="522"/>
        <v>3.26</v>
      </c>
      <c r="T260" s="10">
        <f t="shared" si="523"/>
        <v>1</v>
      </c>
      <c r="U260" s="11">
        <f t="shared" si="524"/>
        <v>1.38</v>
      </c>
      <c r="V260" s="10">
        <f t="shared" si="525"/>
        <v>1</v>
      </c>
      <c r="W260" s="19">
        <f t="shared" si="5"/>
        <v>-0.62</v>
      </c>
      <c r="X260" s="21">
        <f t="shared" si="503"/>
        <v>147.84000000000009</v>
      </c>
      <c r="Y260" s="4">
        <f t="shared" si="526"/>
        <v>3.26</v>
      </c>
      <c r="Z260" s="10">
        <v>1.2269411764705882</v>
      </c>
      <c r="AA260" s="11">
        <f t="shared" si="527"/>
        <v>1.38</v>
      </c>
      <c r="AB260" s="10">
        <v>0</v>
      </c>
      <c r="AC260" s="19">
        <f t="shared" ref="AC260:AC334" si="531">ROUND(IF(OR($L260="1st",$L260="WON"),($Y260*$Z260)+($AA260*$AB260),IF(OR($L260="2nd",$L260="3rd"),IF($AA260="NTD",0,($AA260*$AB260)))),2)</f>
        <v>0</v>
      </c>
      <c r="AD260" s="19">
        <f t="shared" ref="AD260:AD334" si="532">ROUND(IF(OR($L260="1st",$L260="WON"),($Y260*$Z260)+($AA260*$AB260),IF(OR($L260="2nd",$L260="3rd"),IF($AA260="NTD",0,($AA260*$AB260))))-($Z260+$AB260),2)</f>
        <v>-1.23</v>
      </c>
      <c r="AE260" s="21">
        <f t="shared" si="491"/>
        <v>79.009999999999991</v>
      </c>
      <c r="AF260" s="4">
        <f t="shared" si="528"/>
        <v>3.26</v>
      </c>
      <c r="AG260" s="10">
        <f t="shared" si="529"/>
        <v>1</v>
      </c>
      <c r="AH260" s="11">
        <f t="shared" si="530"/>
        <v>1.38</v>
      </c>
      <c r="AI260" s="10">
        <v>0</v>
      </c>
      <c r="AJ260" s="19">
        <f t="shared" si="49"/>
        <v>-1</v>
      </c>
      <c r="AK260" s="21">
        <f t="shared" si="492"/>
        <v>68.139999999999986</v>
      </c>
      <c r="AL260" s="36"/>
    </row>
    <row r="261" spans="1:38" x14ac:dyDescent="0.2">
      <c r="A261" s="37"/>
      <c r="B261" s="13">
        <f t="shared" si="387"/>
        <v>256</v>
      </c>
      <c r="C261" s="2" t="s">
        <v>620</v>
      </c>
      <c r="D261" s="28">
        <v>44939</v>
      </c>
      <c r="E261" s="2" t="s">
        <v>42</v>
      </c>
      <c r="F261" s="23" t="s">
        <v>39</v>
      </c>
      <c r="G261" s="23" t="s">
        <v>56</v>
      </c>
      <c r="H261" s="23">
        <v>1543</v>
      </c>
      <c r="I261" s="23" t="s">
        <v>79</v>
      </c>
      <c r="J261" s="23" t="s">
        <v>74</v>
      </c>
      <c r="K261" s="63" t="s">
        <v>326</v>
      </c>
      <c r="L261" s="12" t="s">
        <v>52</v>
      </c>
      <c r="M261" s="4">
        <v>37.520000000000003</v>
      </c>
      <c r="N261" s="10">
        <v>0.2739344262295082</v>
      </c>
      <c r="O261" s="11">
        <v>8.1999999999999993</v>
      </c>
      <c r="P261" s="10">
        <v>4.0000000000000008E-2</v>
      </c>
      <c r="Q261" s="19">
        <f t="shared" si="55"/>
        <v>-0.3</v>
      </c>
      <c r="R261" s="21">
        <f t="shared" si="493"/>
        <v>399.99999999999994</v>
      </c>
      <c r="S261" s="4">
        <f t="shared" si="522"/>
        <v>37.520000000000003</v>
      </c>
      <c r="T261" s="10">
        <f t="shared" si="523"/>
        <v>1</v>
      </c>
      <c r="U261" s="11">
        <f t="shared" si="524"/>
        <v>8.1999999999999993</v>
      </c>
      <c r="V261" s="10">
        <f t="shared" si="525"/>
        <v>1</v>
      </c>
      <c r="W261" s="19">
        <f t="shared" ref="W261:W334" si="533">ROUND(IF(OR($L261="1st",$L261="WON"),($S261*$T261)+($U261*$V261),IF(OR($L261="2nd",$L261="3rd"),IF($U261="NTD",0,($U261*$V261))))-($T261+$V261),2)</f>
        <v>-2</v>
      </c>
      <c r="X261" s="21">
        <f t="shared" si="503"/>
        <v>145.84000000000009</v>
      </c>
      <c r="Y261" s="4">
        <f t="shared" si="526"/>
        <v>37.520000000000003</v>
      </c>
      <c r="Z261" s="10">
        <v>0.10659737579242222</v>
      </c>
      <c r="AA261" s="11">
        <f t="shared" si="527"/>
        <v>8.1999999999999993</v>
      </c>
      <c r="AB261" s="10">
        <v>0</v>
      </c>
      <c r="AC261" s="19">
        <f t="shared" si="531"/>
        <v>0</v>
      </c>
      <c r="AD261" s="19">
        <f t="shared" si="532"/>
        <v>-0.11</v>
      </c>
      <c r="AE261" s="21">
        <f t="shared" si="491"/>
        <v>78.899999999999991</v>
      </c>
      <c r="AF261" s="4">
        <f t="shared" si="528"/>
        <v>37.520000000000003</v>
      </c>
      <c r="AG261" s="10">
        <f t="shared" si="529"/>
        <v>0.25</v>
      </c>
      <c r="AH261" s="11">
        <f t="shared" si="530"/>
        <v>8.1999999999999993</v>
      </c>
      <c r="AI261" s="10">
        <v>0</v>
      </c>
      <c r="AJ261" s="19">
        <f t="shared" si="49"/>
        <v>-0.25</v>
      </c>
      <c r="AK261" s="21">
        <f t="shared" si="492"/>
        <v>67.889999999999986</v>
      </c>
      <c r="AL261" s="36"/>
    </row>
    <row r="262" spans="1:38" x14ac:dyDescent="0.2">
      <c r="A262" s="37"/>
      <c r="B262" s="13">
        <f t="shared" si="387"/>
        <v>257</v>
      </c>
      <c r="C262" s="46" t="s">
        <v>622</v>
      </c>
      <c r="D262" s="28">
        <v>44939</v>
      </c>
      <c r="E262" s="2" t="s">
        <v>8</v>
      </c>
      <c r="F262" s="23" t="s">
        <v>3</v>
      </c>
      <c r="G262" s="23" t="s">
        <v>53</v>
      </c>
      <c r="H262" s="23">
        <v>1400</v>
      </c>
      <c r="I262" s="23" t="s">
        <v>79</v>
      </c>
      <c r="J262" s="23" t="s">
        <v>74</v>
      </c>
      <c r="K262" s="63" t="s">
        <v>318</v>
      </c>
      <c r="L262" s="12" t="s">
        <v>2</v>
      </c>
      <c r="M262" s="4">
        <v>5.8</v>
      </c>
      <c r="N262" s="10">
        <v>2.0936842105263156</v>
      </c>
      <c r="O262" s="11">
        <v>2.14</v>
      </c>
      <c r="P262" s="10">
        <v>1.8622222222222222</v>
      </c>
      <c r="Q262" s="19">
        <f t="shared" si="55"/>
        <v>12.2</v>
      </c>
      <c r="R262" s="21">
        <f t="shared" si="493"/>
        <v>412.19999999999993</v>
      </c>
      <c r="S262" s="4">
        <f t="shared" si="522"/>
        <v>5.8</v>
      </c>
      <c r="T262" s="10">
        <f t="shared" si="523"/>
        <v>1</v>
      </c>
      <c r="U262" s="11">
        <f t="shared" si="524"/>
        <v>2.14</v>
      </c>
      <c r="V262" s="10">
        <f t="shared" si="525"/>
        <v>1</v>
      </c>
      <c r="W262" s="19">
        <f t="shared" si="533"/>
        <v>5.94</v>
      </c>
      <c r="X262" s="21">
        <f t="shared" si="503"/>
        <v>151.78000000000009</v>
      </c>
      <c r="Y262" s="4">
        <f t="shared" si="526"/>
        <v>5.8</v>
      </c>
      <c r="Z262" s="10">
        <v>0.68931034482758613</v>
      </c>
      <c r="AA262" s="11">
        <f t="shared" si="527"/>
        <v>2.14</v>
      </c>
      <c r="AB262" s="10">
        <v>0</v>
      </c>
      <c r="AC262" s="19">
        <f t="shared" si="531"/>
        <v>4</v>
      </c>
      <c r="AD262" s="19">
        <f t="shared" si="532"/>
        <v>3.31</v>
      </c>
      <c r="AE262" s="21">
        <f t="shared" si="491"/>
        <v>82.21</v>
      </c>
      <c r="AF262" s="4">
        <f t="shared" si="528"/>
        <v>5.8</v>
      </c>
      <c r="AG262" s="10">
        <f t="shared" si="529"/>
        <v>0.5</v>
      </c>
      <c r="AH262" s="11">
        <f t="shared" si="530"/>
        <v>2.14</v>
      </c>
      <c r="AI262" s="10">
        <v>0</v>
      </c>
      <c r="AJ262" s="19">
        <f t="shared" si="49"/>
        <v>2.4</v>
      </c>
      <c r="AK262" s="21">
        <f t="shared" si="492"/>
        <v>70.289999999999992</v>
      </c>
      <c r="AL262" s="36"/>
    </row>
    <row r="263" spans="1:38" x14ac:dyDescent="0.2">
      <c r="A263" s="37"/>
      <c r="B263" s="13">
        <f t="shared" si="387"/>
        <v>258</v>
      </c>
      <c r="C263" s="2" t="s">
        <v>628</v>
      </c>
      <c r="D263" s="28">
        <v>44941</v>
      </c>
      <c r="E263" s="2" t="s">
        <v>7</v>
      </c>
      <c r="F263" s="23" t="s">
        <v>29</v>
      </c>
      <c r="G263" s="23" t="s">
        <v>53</v>
      </c>
      <c r="H263" s="23">
        <v>1200</v>
      </c>
      <c r="I263" s="23" t="s">
        <v>79</v>
      </c>
      <c r="J263" s="23" t="s">
        <v>74</v>
      </c>
      <c r="K263" s="63" t="s">
        <v>318</v>
      </c>
      <c r="L263" s="12" t="s">
        <v>1</v>
      </c>
      <c r="M263" s="4">
        <v>3.7</v>
      </c>
      <c r="N263" s="10">
        <v>3.7130481283422463</v>
      </c>
      <c r="O263" s="11">
        <v>1.57</v>
      </c>
      <c r="P263" s="10">
        <v>0</v>
      </c>
      <c r="Q263" s="19">
        <f t="shared" si="55"/>
        <v>-3.7</v>
      </c>
      <c r="R263" s="21">
        <f t="shared" si="493"/>
        <v>408.49999999999994</v>
      </c>
      <c r="S263" s="4">
        <f t="shared" si="522"/>
        <v>3.7</v>
      </c>
      <c r="T263" s="10">
        <f t="shared" si="523"/>
        <v>1</v>
      </c>
      <c r="U263" s="11">
        <f t="shared" si="524"/>
        <v>1.57</v>
      </c>
      <c r="V263" s="10">
        <f t="shared" si="525"/>
        <v>1</v>
      </c>
      <c r="W263" s="19">
        <f t="shared" si="533"/>
        <v>-0.43</v>
      </c>
      <c r="X263" s="21">
        <f t="shared" si="503"/>
        <v>151.35000000000008</v>
      </c>
      <c r="Y263" s="4">
        <f t="shared" si="526"/>
        <v>3.7</v>
      </c>
      <c r="Z263" s="10">
        <v>1.0802702702702702</v>
      </c>
      <c r="AA263" s="11">
        <f t="shared" si="527"/>
        <v>1.57</v>
      </c>
      <c r="AB263" s="10">
        <v>0</v>
      </c>
      <c r="AC263" s="19">
        <f t="shared" si="531"/>
        <v>0</v>
      </c>
      <c r="AD263" s="19">
        <f t="shared" si="532"/>
        <v>-1.08</v>
      </c>
      <c r="AE263" s="21">
        <f t="shared" si="491"/>
        <v>81.13</v>
      </c>
      <c r="AF263" s="4">
        <f t="shared" si="528"/>
        <v>3.7</v>
      </c>
      <c r="AG263" s="10">
        <f t="shared" si="529"/>
        <v>0.5</v>
      </c>
      <c r="AH263" s="11">
        <f t="shared" si="530"/>
        <v>1.57</v>
      </c>
      <c r="AI263" s="10">
        <v>0</v>
      </c>
      <c r="AJ263" s="19">
        <f t="shared" si="49"/>
        <v>-0.5</v>
      </c>
      <c r="AK263" s="21">
        <f t="shared" si="492"/>
        <v>69.789999999999992</v>
      </c>
      <c r="AL263" s="36"/>
    </row>
    <row r="264" spans="1:38" x14ac:dyDescent="0.2">
      <c r="A264" s="37"/>
      <c r="B264" s="13">
        <f t="shared" si="387"/>
        <v>259</v>
      </c>
      <c r="C264" s="2" t="s">
        <v>590</v>
      </c>
      <c r="D264" s="28">
        <v>44941</v>
      </c>
      <c r="E264" s="2" t="s">
        <v>7</v>
      </c>
      <c r="F264" s="23" t="s">
        <v>3</v>
      </c>
      <c r="G264" s="23" t="s">
        <v>53</v>
      </c>
      <c r="H264" s="23">
        <v>1100</v>
      </c>
      <c r="I264" s="23" t="s">
        <v>79</v>
      </c>
      <c r="J264" s="23" t="s">
        <v>74</v>
      </c>
      <c r="K264" s="63" t="s">
        <v>320</v>
      </c>
      <c r="L264" s="12" t="s">
        <v>2</v>
      </c>
      <c r="M264" s="4">
        <v>1.85</v>
      </c>
      <c r="N264" s="10">
        <v>11.726680642907057</v>
      </c>
      <c r="O264" s="11">
        <v>1.1599999999999999</v>
      </c>
      <c r="P264" s="10">
        <v>0</v>
      </c>
      <c r="Q264" s="19">
        <f t="shared" si="55"/>
        <v>10</v>
      </c>
      <c r="R264" s="21">
        <f t="shared" si="493"/>
        <v>418.49999999999994</v>
      </c>
      <c r="S264" s="4">
        <f t="shared" ref="S264:S265" si="534">M264</f>
        <v>1.85</v>
      </c>
      <c r="T264" s="10">
        <f t="shared" ref="T264:T265" si="535">IF(S264&gt;0,T$4,0)</f>
        <v>1</v>
      </c>
      <c r="U264" s="11">
        <f t="shared" ref="U264:U265" si="536">O264</f>
        <v>1.1599999999999999</v>
      </c>
      <c r="V264" s="10">
        <f t="shared" ref="V264:V265" si="537">IF(U264&gt;0,V$4,0)</f>
        <v>1</v>
      </c>
      <c r="W264" s="19">
        <f t="shared" si="533"/>
        <v>1.01</v>
      </c>
      <c r="X264" s="21">
        <f t="shared" si="503"/>
        <v>152.36000000000007</v>
      </c>
      <c r="Y264" s="4">
        <f t="shared" ref="Y264:Y265" si="538">S264</f>
        <v>1.85</v>
      </c>
      <c r="Z264" s="10">
        <v>2.1640540540540538</v>
      </c>
      <c r="AA264" s="11">
        <f t="shared" ref="AA264:AA265" si="539">U264</f>
        <v>1.1599999999999999</v>
      </c>
      <c r="AB264" s="10">
        <v>0</v>
      </c>
      <c r="AC264" s="19">
        <f t="shared" si="531"/>
        <v>4</v>
      </c>
      <c r="AD264" s="19">
        <f t="shared" si="532"/>
        <v>1.84</v>
      </c>
      <c r="AE264" s="21">
        <f t="shared" si="491"/>
        <v>82.97</v>
      </c>
      <c r="AF264" s="4">
        <f t="shared" ref="AF264:AF265" si="540">M264</f>
        <v>1.85</v>
      </c>
      <c r="AG264" s="10">
        <f t="shared" ref="AG264:AG265" si="541">IF(K264=$AH$3,$AG$3,IF(K264=$AH$4,$AG$4,IF(K264=$AJ$3,$AI$3,IF(K264=$AJ$4,$AI$4,0))))</f>
        <v>2</v>
      </c>
      <c r="AH264" s="11">
        <f t="shared" ref="AH264:AH265" si="542">O264</f>
        <v>1.1599999999999999</v>
      </c>
      <c r="AI264" s="10">
        <v>0</v>
      </c>
      <c r="AJ264" s="19">
        <f t="shared" si="49"/>
        <v>1.7</v>
      </c>
      <c r="AK264" s="21">
        <f t="shared" si="492"/>
        <v>71.489999999999995</v>
      </c>
      <c r="AL264" s="36"/>
    </row>
    <row r="265" spans="1:38" x14ac:dyDescent="0.2">
      <c r="A265" s="37"/>
      <c r="B265" s="13">
        <f t="shared" si="387"/>
        <v>260</v>
      </c>
      <c r="C265" s="2" t="s">
        <v>181</v>
      </c>
      <c r="D265" s="28">
        <v>44943</v>
      </c>
      <c r="E265" s="2" t="s">
        <v>41</v>
      </c>
      <c r="F265" s="23" t="s">
        <v>39</v>
      </c>
      <c r="G265" s="23" t="s">
        <v>56</v>
      </c>
      <c r="H265" s="23">
        <v>1100</v>
      </c>
      <c r="I265" s="23" t="s">
        <v>79</v>
      </c>
      <c r="J265" s="23" t="s">
        <v>74</v>
      </c>
      <c r="K265" s="63" t="s">
        <v>319</v>
      </c>
      <c r="L265" s="12" t="s">
        <v>2</v>
      </c>
      <c r="M265" s="4">
        <v>1.81</v>
      </c>
      <c r="N265" s="10">
        <v>12.326153846153844</v>
      </c>
      <c r="O265" s="11">
        <v>1.1399999999999999</v>
      </c>
      <c r="P265" s="10">
        <v>0</v>
      </c>
      <c r="Q265" s="19">
        <f t="shared" si="55"/>
        <v>10</v>
      </c>
      <c r="R265" s="21">
        <f t="shared" si="493"/>
        <v>428.49999999999994</v>
      </c>
      <c r="S265" s="4">
        <f t="shared" si="534"/>
        <v>1.81</v>
      </c>
      <c r="T265" s="10">
        <f t="shared" si="535"/>
        <v>1</v>
      </c>
      <c r="U265" s="11">
        <f t="shared" si="536"/>
        <v>1.1399999999999999</v>
      </c>
      <c r="V265" s="10">
        <f t="shared" si="537"/>
        <v>1</v>
      </c>
      <c r="W265" s="19">
        <f t="shared" si="533"/>
        <v>0.95</v>
      </c>
      <c r="X265" s="21">
        <f t="shared" si="503"/>
        <v>153.31000000000006</v>
      </c>
      <c r="Y265" s="4">
        <f t="shared" si="538"/>
        <v>1.81</v>
      </c>
      <c r="Z265" s="10">
        <v>2.2100434027777784</v>
      </c>
      <c r="AA265" s="11">
        <f t="shared" si="539"/>
        <v>1.1399999999999999</v>
      </c>
      <c r="AB265" s="10">
        <v>0</v>
      </c>
      <c r="AC265" s="19">
        <f t="shared" si="531"/>
        <v>4</v>
      </c>
      <c r="AD265" s="19">
        <f t="shared" si="532"/>
        <v>1.79</v>
      </c>
      <c r="AE265" s="21">
        <f t="shared" si="491"/>
        <v>84.76</v>
      </c>
      <c r="AF265" s="4">
        <f t="shared" si="540"/>
        <v>1.81</v>
      </c>
      <c r="AG265" s="10">
        <f t="shared" si="541"/>
        <v>1</v>
      </c>
      <c r="AH265" s="11">
        <f t="shared" si="542"/>
        <v>1.1399999999999999</v>
      </c>
      <c r="AI265" s="10">
        <v>0</v>
      </c>
      <c r="AJ265" s="19">
        <f t="shared" si="49"/>
        <v>0.81</v>
      </c>
      <c r="AK265" s="21">
        <f t="shared" si="492"/>
        <v>72.3</v>
      </c>
      <c r="AL265" s="36"/>
    </row>
    <row r="266" spans="1:38" x14ac:dyDescent="0.2">
      <c r="A266" s="37"/>
      <c r="B266" s="13">
        <f t="shared" si="387"/>
        <v>261</v>
      </c>
      <c r="C266" s="2" t="s">
        <v>640</v>
      </c>
      <c r="D266" s="28">
        <v>44944</v>
      </c>
      <c r="E266" s="2" t="s">
        <v>35</v>
      </c>
      <c r="F266" s="23" t="s">
        <v>18</v>
      </c>
      <c r="G266" s="23" t="s">
        <v>53</v>
      </c>
      <c r="H266" s="23">
        <v>1300</v>
      </c>
      <c r="I266" s="23" t="s">
        <v>78</v>
      </c>
      <c r="J266" s="23" t="s">
        <v>74</v>
      </c>
      <c r="K266" s="63" t="s">
        <v>319</v>
      </c>
      <c r="L266" s="12" t="s">
        <v>2</v>
      </c>
      <c r="M266" s="4">
        <v>4.59</v>
      </c>
      <c r="N266" s="10">
        <v>2.7717241379310344</v>
      </c>
      <c r="O266" s="11">
        <v>1.76</v>
      </c>
      <c r="P266" s="10">
        <v>0</v>
      </c>
      <c r="Q266" s="19">
        <f t="shared" si="55"/>
        <v>10</v>
      </c>
      <c r="R266" s="21">
        <f t="shared" si="493"/>
        <v>438.49999999999994</v>
      </c>
      <c r="S266" s="4">
        <f t="shared" ref="S266" si="543">M266</f>
        <v>4.59</v>
      </c>
      <c r="T266" s="10">
        <f t="shared" ref="T266" si="544">IF(S266&gt;0,T$4,0)</f>
        <v>1</v>
      </c>
      <c r="U266" s="11">
        <f t="shared" ref="U266" si="545">O266</f>
        <v>1.76</v>
      </c>
      <c r="V266" s="10">
        <f t="shared" ref="V266" si="546">IF(U266&gt;0,V$4,0)</f>
        <v>1</v>
      </c>
      <c r="W266" s="19">
        <f t="shared" si="533"/>
        <v>4.3499999999999996</v>
      </c>
      <c r="X266" s="21">
        <f t="shared" si="503"/>
        <v>157.66000000000005</v>
      </c>
      <c r="Y266" s="4">
        <f t="shared" ref="Y266" si="547">S266</f>
        <v>4.59</v>
      </c>
      <c r="Z266" s="10">
        <v>0.87086956521739134</v>
      </c>
      <c r="AA266" s="11">
        <f t="shared" ref="AA266" si="548">U266</f>
        <v>1.76</v>
      </c>
      <c r="AB266" s="10">
        <v>0</v>
      </c>
      <c r="AC266" s="19">
        <f t="shared" si="531"/>
        <v>4</v>
      </c>
      <c r="AD266" s="19">
        <f t="shared" si="532"/>
        <v>3.13</v>
      </c>
      <c r="AE266" s="21">
        <f t="shared" si="491"/>
        <v>87.89</v>
      </c>
      <c r="AF266" s="4">
        <f t="shared" ref="AF266" si="549">M266</f>
        <v>4.59</v>
      </c>
      <c r="AG266" s="10">
        <f t="shared" ref="AG266" si="550">IF(K266=$AH$3,$AG$3,IF(K266=$AH$4,$AG$4,IF(K266=$AJ$3,$AI$3,IF(K266=$AJ$4,$AI$4,0))))</f>
        <v>1</v>
      </c>
      <c r="AH266" s="11">
        <f t="shared" ref="AH266" si="551">O266</f>
        <v>1.76</v>
      </c>
      <c r="AI266" s="10">
        <v>0</v>
      </c>
      <c r="AJ266" s="19">
        <f t="shared" si="49"/>
        <v>3.59</v>
      </c>
      <c r="AK266" s="21">
        <f t="shared" si="492"/>
        <v>75.89</v>
      </c>
      <c r="AL266" s="36"/>
    </row>
    <row r="267" spans="1:38" x14ac:dyDescent="0.2">
      <c r="A267" s="37"/>
      <c r="B267" s="13">
        <f t="shared" si="387"/>
        <v>262</v>
      </c>
      <c r="C267" s="2" t="s">
        <v>641</v>
      </c>
      <c r="D267" s="28">
        <v>44945</v>
      </c>
      <c r="E267" s="2" t="s">
        <v>36</v>
      </c>
      <c r="F267" s="23" t="s">
        <v>37</v>
      </c>
      <c r="G267" s="23" t="s">
        <v>53</v>
      </c>
      <c r="H267" s="23">
        <v>1400</v>
      </c>
      <c r="I267" s="23" t="s">
        <v>78</v>
      </c>
      <c r="J267" s="23" t="s">
        <v>74</v>
      </c>
      <c r="K267" s="63" t="s">
        <v>319</v>
      </c>
      <c r="L267" s="12" t="s">
        <v>1</v>
      </c>
      <c r="M267" s="4">
        <v>4.84</v>
      </c>
      <c r="N267" s="10">
        <v>2.6076832844574778</v>
      </c>
      <c r="O267" s="11">
        <v>1.76</v>
      </c>
      <c r="P267" s="10">
        <v>0</v>
      </c>
      <c r="Q267" s="19">
        <f t="shared" si="55"/>
        <v>-2.6</v>
      </c>
      <c r="R267" s="21">
        <f t="shared" si="493"/>
        <v>435.89999999999992</v>
      </c>
      <c r="S267" s="4">
        <f t="shared" ref="S267:S268" si="552">M267</f>
        <v>4.84</v>
      </c>
      <c r="T267" s="10">
        <f t="shared" ref="T267:T268" si="553">IF(S267&gt;0,T$4,0)</f>
        <v>1</v>
      </c>
      <c r="U267" s="11">
        <f t="shared" ref="U267:U268" si="554">O267</f>
        <v>1.76</v>
      </c>
      <c r="V267" s="10">
        <f t="shared" ref="V267:V268" si="555">IF(U267&gt;0,V$4,0)</f>
        <v>1</v>
      </c>
      <c r="W267" s="19">
        <f t="shared" si="533"/>
        <v>-0.24</v>
      </c>
      <c r="X267" s="21">
        <f t="shared" si="503"/>
        <v>157.42000000000004</v>
      </c>
      <c r="Y267" s="4">
        <f t="shared" ref="Y267:Y268" si="556">S267</f>
        <v>4.84</v>
      </c>
      <c r="Z267" s="10">
        <v>0.82546391752577319</v>
      </c>
      <c r="AA267" s="11">
        <f t="shared" ref="AA267:AA268" si="557">U267</f>
        <v>1.76</v>
      </c>
      <c r="AB267" s="10">
        <v>0</v>
      </c>
      <c r="AC267" s="19">
        <f t="shared" si="531"/>
        <v>0</v>
      </c>
      <c r="AD267" s="19">
        <f t="shared" si="532"/>
        <v>-0.83</v>
      </c>
      <c r="AE267" s="21">
        <f t="shared" si="491"/>
        <v>87.06</v>
      </c>
      <c r="AF267" s="4">
        <f t="shared" ref="AF267:AF268" si="558">M267</f>
        <v>4.84</v>
      </c>
      <c r="AG267" s="10">
        <f t="shared" ref="AG267:AG268" si="559">IF(K267=$AH$3,$AG$3,IF(K267=$AH$4,$AG$4,IF(K267=$AJ$3,$AI$3,IF(K267=$AJ$4,$AI$4,0))))</f>
        <v>1</v>
      </c>
      <c r="AH267" s="11">
        <f t="shared" ref="AH267:AH268" si="560">O267</f>
        <v>1.76</v>
      </c>
      <c r="AI267" s="10">
        <v>0</v>
      </c>
      <c r="AJ267" s="19">
        <f t="shared" si="49"/>
        <v>-1</v>
      </c>
      <c r="AK267" s="21">
        <f t="shared" si="492"/>
        <v>74.89</v>
      </c>
      <c r="AL267" s="36"/>
    </row>
    <row r="268" spans="1:38" x14ac:dyDescent="0.2">
      <c r="A268" s="37"/>
      <c r="B268" s="13">
        <f t="shared" si="387"/>
        <v>263</v>
      </c>
      <c r="C268" s="2" t="s">
        <v>642</v>
      </c>
      <c r="D268" s="28">
        <v>44946</v>
      </c>
      <c r="E268" s="2" t="s">
        <v>24</v>
      </c>
      <c r="F268" s="23" t="s">
        <v>18</v>
      </c>
      <c r="G268" s="23" t="s">
        <v>53</v>
      </c>
      <c r="H268" s="23">
        <v>1000</v>
      </c>
      <c r="I268" s="23" t="s">
        <v>79</v>
      </c>
      <c r="J268" s="23" t="s">
        <v>74</v>
      </c>
      <c r="K268" s="63" t="s">
        <v>319</v>
      </c>
      <c r="L268" s="12" t="s">
        <v>2</v>
      </c>
      <c r="M268" s="4">
        <v>7.6</v>
      </c>
      <c r="N268" s="10">
        <v>1.5102849002849001</v>
      </c>
      <c r="O268" s="11">
        <v>2.2000000000000002</v>
      </c>
      <c r="P268" s="10">
        <v>1.2503703703703704</v>
      </c>
      <c r="Q268" s="19">
        <f t="shared" si="55"/>
        <v>11.5</v>
      </c>
      <c r="R268" s="21">
        <f t="shared" si="493"/>
        <v>447.39999999999992</v>
      </c>
      <c r="S268" s="4">
        <f t="shared" si="552"/>
        <v>7.6</v>
      </c>
      <c r="T268" s="10">
        <f t="shared" si="553"/>
        <v>1</v>
      </c>
      <c r="U268" s="11">
        <f t="shared" si="554"/>
        <v>2.2000000000000002</v>
      </c>
      <c r="V268" s="10">
        <f t="shared" si="555"/>
        <v>1</v>
      </c>
      <c r="W268" s="19">
        <f t="shared" si="533"/>
        <v>7.8</v>
      </c>
      <c r="X268" s="21">
        <f t="shared" si="503"/>
        <v>165.22000000000006</v>
      </c>
      <c r="Y268" s="4">
        <f t="shared" si="556"/>
        <v>7.6</v>
      </c>
      <c r="Z268" s="10">
        <v>0.52578947368421058</v>
      </c>
      <c r="AA268" s="11">
        <f t="shared" si="557"/>
        <v>2.2000000000000002</v>
      </c>
      <c r="AB268" s="10">
        <v>0</v>
      </c>
      <c r="AC268" s="19">
        <f t="shared" si="531"/>
        <v>4</v>
      </c>
      <c r="AD268" s="19">
        <f t="shared" si="532"/>
        <v>3.47</v>
      </c>
      <c r="AE268" s="21">
        <f t="shared" si="491"/>
        <v>90.53</v>
      </c>
      <c r="AF268" s="4">
        <f t="shared" si="558"/>
        <v>7.6</v>
      </c>
      <c r="AG268" s="10">
        <f t="shared" si="559"/>
        <v>1</v>
      </c>
      <c r="AH268" s="11">
        <f t="shared" si="560"/>
        <v>2.2000000000000002</v>
      </c>
      <c r="AI268" s="10">
        <v>0</v>
      </c>
      <c r="AJ268" s="19">
        <f t="shared" si="49"/>
        <v>6.6</v>
      </c>
      <c r="AK268" s="21">
        <f t="shared" si="492"/>
        <v>81.489999999999995</v>
      </c>
      <c r="AL268" s="36"/>
    </row>
    <row r="269" spans="1:38" x14ac:dyDescent="0.2">
      <c r="A269" s="37"/>
      <c r="B269" s="13">
        <f t="shared" si="387"/>
        <v>264</v>
      </c>
      <c r="C269" s="2" t="s">
        <v>643</v>
      </c>
      <c r="D269" s="28">
        <v>44946</v>
      </c>
      <c r="E269" s="2" t="s">
        <v>24</v>
      </c>
      <c r="F269" s="23" t="s">
        <v>18</v>
      </c>
      <c r="G269" s="23" t="s">
        <v>53</v>
      </c>
      <c r="H269" s="23">
        <v>1000</v>
      </c>
      <c r="I269" s="23" t="s">
        <v>79</v>
      </c>
      <c r="J269" s="23" t="s">
        <v>74</v>
      </c>
      <c r="K269" s="63" t="s">
        <v>319</v>
      </c>
      <c r="L269" s="12" t="s">
        <v>1</v>
      </c>
      <c r="M269" s="4">
        <v>1.94</v>
      </c>
      <c r="N269" s="10">
        <v>10.588888888888887</v>
      </c>
      <c r="O269" s="11">
        <v>1.32</v>
      </c>
      <c r="P269" s="10">
        <v>0</v>
      </c>
      <c r="Q269" s="19">
        <f t="shared" si="55"/>
        <v>-10.6</v>
      </c>
      <c r="R269" s="21">
        <f t="shared" ref="R269:R272" si="561">Q269+R268</f>
        <v>436.7999999999999</v>
      </c>
      <c r="S269" s="4">
        <f t="shared" ref="S269:S272" si="562">M269</f>
        <v>1.94</v>
      </c>
      <c r="T269" s="10">
        <f t="shared" ref="T269:T272" si="563">IF(S269&gt;0,T$4,0)</f>
        <v>1</v>
      </c>
      <c r="U269" s="11">
        <f t="shared" ref="U269:U272" si="564">O269</f>
        <v>1.32</v>
      </c>
      <c r="V269" s="10">
        <f t="shared" ref="V269:V272" si="565">IF(U269&gt;0,V$4,0)</f>
        <v>1</v>
      </c>
      <c r="W269" s="19">
        <f t="shared" si="533"/>
        <v>-0.68</v>
      </c>
      <c r="X269" s="21">
        <f t="shared" ref="X269:X272" si="566">W269+X268</f>
        <v>164.54000000000005</v>
      </c>
      <c r="Y269" s="4">
        <f t="shared" ref="Y269:Y272" si="567">S269</f>
        <v>1.94</v>
      </c>
      <c r="Z269" s="10">
        <v>2.0622580645161288</v>
      </c>
      <c r="AA269" s="11">
        <f t="shared" ref="AA269:AA272" si="568">U269</f>
        <v>1.32</v>
      </c>
      <c r="AB269" s="10">
        <v>0</v>
      </c>
      <c r="AC269" s="19">
        <f t="shared" si="531"/>
        <v>0</v>
      </c>
      <c r="AD269" s="19">
        <f t="shared" si="532"/>
        <v>-2.06</v>
      </c>
      <c r="AE269" s="21">
        <f t="shared" ref="AE269:AE272" si="569">AD269+AE268</f>
        <v>88.47</v>
      </c>
      <c r="AF269" s="4">
        <f t="shared" ref="AF269:AF272" si="570">M269</f>
        <v>1.94</v>
      </c>
      <c r="AG269" s="10">
        <f t="shared" ref="AG269:AG272" si="571">IF(K269=$AH$3,$AG$3,IF(K269=$AH$4,$AG$4,IF(K269=$AJ$3,$AI$3,IF(K269=$AJ$4,$AI$4,0))))</f>
        <v>1</v>
      </c>
      <c r="AH269" s="11">
        <f t="shared" ref="AH269:AH272" si="572">O269</f>
        <v>1.32</v>
      </c>
      <c r="AI269" s="10">
        <v>0</v>
      </c>
      <c r="AJ269" s="19">
        <f t="shared" si="49"/>
        <v>-1</v>
      </c>
      <c r="AK269" s="21">
        <f t="shared" ref="AK269:AK272" si="573">AJ269+AK268</f>
        <v>80.489999999999995</v>
      </c>
      <c r="AL269" s="36"/>
    </row>
    <row r="270" spans="1:38" x14ac:dyDescent="0.2">
      <c r="A270" s="37"/>
      <c r="B270" s="13">
        <f t="shared" si="387"/>
        <v>265</v>
      </c>
      <c r="C270" s="2" t="s">
        <v>644</v>
      </c>
      <c r="D270" s="28">
        <v>44946</v>
      </c>
      <c r="E270" s="2" t="s">
        <v>24</v>
      </c>
      <c r="F270" s="23" t="s">
        <v>18</v>
      </c>
      <c r="G270" s="23" t="s">
        <v>53</v>
      </c>
      <c r="H270" s="23">
        <v>1000</v>
      </c>
      <c r="I270" s="23" t="s">
        <v>79</v>
      </c>
      <c r="J270" s="23" t="s">
        <v>74</v>
      </c>
      <c r="K270" s="63" t="s">
        <v>319</v>
      </c>
      <c r="L270" s="12" t="s">
        <v>60</v>
      </c>
      <c r="M270" s="4">
        <v>19.510000000000002</v>
      </c>
      <c r="N270" s="10">
        <v>0.54243243243243244</v>
      </c>
      <c r="O270" s="11">
        <v>3.45</v>
      </c>
      <c r="P270" s="10">
        <v>0.22666666666666668</v>
      </c>
      <c r="Q270" s="19">
        <f t="shared" si="55"/>
        <v>-0.8</v>
      </c>
      <c r="R270" s="21">
        <f t="shared" si="561"/>
        <v>435.99999999999989</v>
      </c>
      <c r="S270" s="4">
        <f t="shared" si="562"/>
        <v>19.510000000000002</v>
      </c>
      <c r="T270" s="10">
        <f t="shared" si="563"/>
        <v>1</v>
      </c>
      <c r="U270" s="11">
        <f t="shared" si="564"/>
        <v>3.45</v>
      </c>
      <c r="V270" s="10">
        <f t="shared" si="565"/>
        <v>1</v>
      </c>
      <c r="W270" s="19">
        <f t="shared" si="533"/>
        <v>-2</v>
      </c>
      <c r="X270" s="21">
        <f t="shared" si="566"/>
        <v>162.54000000000005</v>
      </c>
      <c r="Y270" s="4">
        <f t="shared" si="567"/>
        <v>19.510000000000002</v>
      </c>
      <c r="Z270" s="10">
        <v>0.20487179487179488</v>
      </c>
      <c r="AA270" s="11">
        <f t="shared" si="568"/>
        <v>3.45</v>
      </c>
      <c r="AB270" s="10">
        <v>0</v>
      </c>
      <c r="AC270" s="19">
        <f t="shared" si="531"/>
        <v>0</v>
      </c>
      <c r="AD270" s="19">
        <f t="shared" si="532"/>
        <v>-0.2</v>
      </c>
      <c r="AE270" s="21">
        <f t="shared" si="569"/>
        <v>88.27</v>
      </c>
      <c r="AF270" s="4">
        <f t="shared" si="570"/>
        <v>19.510000000000002</v>
      </c>
      <c r="AG270" s="10">
        <f t="shared" si="571"/>
        <v>1</v>
      </c>
      <c r="AH270" s="11">
        <f t="shared" si="572"/>
        <v>3.45</v>
      </c>
      <c r="AI270" s="10">
        <v>0</v>
      </c>
      <c r="AJ270" s="19">
        <f t="shared" si="49"/>
        <v>-1</v>
      </c>
      <c r="AK270" s="21">
        <f t="shared" si="573"/>
        <v>79.489999999999995</v>
      </c>
      <c r="AL270" s="36"/>
    </row>
    <row r="271" spans="1:38" x14ac:dyDescent="0.2">
      <c r="A271" s="37"/>
      <c r="B271" s="13">
        <f t="shared" si="387"/>
        <v>266</v>
      </c>
      <c r="C271" s="2" t="s">
        <v>645</v>
      </c>
      <c r="D271" s="28">
        <v>44946</v>
      </c>
      <c r="E271" s="2" t="s">
        <v>112</v>
      </c>
      <c r="F271" s="23" t="s">
        <v>27</v>
      </c>
      <c r="G271" s="23" t="s">
        <v>53</v>
      </c>
      <c r="H271" s="23">
        <v>1000</v>
      </c>
      <c r="I271" s="23" t="s">
        <v>78</v>
      </c>
      <c r="J271" s="23" t="s">
        <v>87</v>
      </c>
      <c r="K271" s="63" t="s">
        <v>320</v>
      </c>
      <c r="L271" s="12" t="s">
        <v>2</v>
      </c>
      <c r="M271" s="4">
        <v>1.99</v>
      </c>
      <c r="N271" s="10">
        <v>10.121003584229392</v>
      </c>
      <c r="O271" s="11">
        <v>1.29</v>
      </c>
      <c r="P271" s="10">
        <v>0</v>
      </c>
      <c r="Q271" s="19">
        <f t="shared" si="55"/>
        <v>10</v>
      </c>
      <c r="R271" s="21">
        <f t="shared" si="561"/>
        <v>445.99999999999989</v>
      </c>
      <c r="S271" s="4">
        <f t="shared" si="562"/>
        <v>1.99</v>
      </c>
      <c r="T271" s="10">
        <f t="shared" si="563"/>
        <v>1</v>
      </c>
      <c r="U271" s="11">
        <f t="shared" si="564"/>
        <v>1.29</v>
      </c>
      <c r="V271" s="10">
        <f t="shared" si="565"/>
        <v>1</v>
      </c>
      <c r="W271" s="19">
        <f t="shared" si="533"/>
        <v>1.28</v>
      </c>
      <c r="X271" s="21">
        <f t="shared" si="566"/>
        <v>163.82000000000005</v>
      </c>
      <c r="Y271" s="4">
        <f t="shared" si="567"/>
        <v>1.99</v>
      </c>
      <c r="Z271" s="10">
        <v>2.0081630238495549</v>
      </c>
      <c r="AA271" s="11">
        <f t="shared" si="568"/>
        <v>1.29</v>
      </c>
      <c r="AB271" s="10">
        <v>0</v>
      </c>
      <c r="AC271" s="19">
        <f t="shared" si="531"/>
        <v>4</v>
      </c>
      <c r="AD271" s="19">
        <f t="shared" si="532"/>
        <v>1.99</v>
      </c>
      <c r="AE271" s="21">
        <f t="shared" si="569"/>
        <v>90.259999999999991</v>
      </c>
      <c r="AF271" s="4">
        <f t="shared" si="570"/>
        <v>1.99</v>
      </c>
      <c r="AG271" s="10">
        <f t="shared" si="571"/>
        <v>2</v>
      </c>
      <c r="AH271" s="11">
        <f t="shared" si="572"/>
        <v>1.29</v>
      </c>
      <c r="AI271" s="10">
        <v>0</v>
      </c>
      <c r="AJ271" s="19">
        <f t="shared" si="49"/>
        <v>1.98</v>
      </c>
      <c r="AK271" s="21">
        <f t="shared" si="573"/>
        <v>81.47</v>
      </c>
      <c r="AL271" s="36"/>
    </row>
    <row r="272" spans="1:38" x14ac:dyDescent="0.2">
      <c r="A272" s="37"/>
      <c r="B272" s="13">
        <f t="shared" si="387"/>
        <v>267</v>
      </c>
      <c r="C272" s="2" t="s">
        <v>649</v>
      </c>
      <c r="D272" s="28">
        <v>44948</v>
      </c>
      <c r="E272" s="2" t="s">
        <v>31</v>
      </c>
      <c r="F272" s="23" t="s">
        <v>29</v>
      </c>
      <c r="G272" s="23" t="s">
        <v>53</v>
      </c>
      <c r="H272" s="23">
        <v>1000</v>
      </c>
      <c r="I272" s="23" t="s">
        <v>79</v>
      </c>
      <c r="J272" s="23" t="s">
        <v>74</v>
      </c>
      <c r="K272" s="63" t="s">
        <v>320</v>
      </c>
      <c r="L272" s="12" t="s">
        <v>2</v>
      </c>
      <c r="M272" s="4">
        <v>1.4</v>
      </c>
      <c r="N272" s="10">
        <v>24.89846153846154</v>
      </c>
      <c r="O272" s="11">
        <v>1.06</v>
      </c>
      <c r="P272" s="10">
        <v>0</v>
      </c>
      <c r="Q272" s="19">
        <f t="shared" si="55"/>
        <v>10</v>
      </c>
      <c r="R272" s="21">
        <f t="shared" si="561"/>
        <v>455.99999999999989</v>
      </c>
      <c r="S272" s="4">
        <f t="shared" si="562"/>
        <v>1.4</v>
      </c>
      <c r="T272" s="10">
        <f t="shared" si="563"/>
        <v>1</v>
      </c>
      <c r="U272" s="11">
        <f t="shared" si="564"/>
        <v>1.06</v>
      </c>
      <c r="V272" s="10">
        <f t="shared" si="565"/>
        <v>1</v>
      </c>
      <c r="W272" s="19">
        <f t="shared" si="533"/>
        <v>0.46</v>
      </c>
      <c r="X272" s="21">
        <f t="shared" si="566"/>
        <v>164.28000000000006</v>
      </c>
      <c r="Y272" s="4">
        <f t="shared" si="567"/>
        <v>1.4</v>
      </c>
      <c r="Z272" s="10">
        <v>2.8600000000000003</v>
      </c>
      <c r="AA272" s="11">
        <f t="shared" si="568"/>
        <v>1.06</v>
      </c>
      <c r="AB272" s="10">
        <v>0</v>
      </c>
      <c r="AC272" s="19">
        <f t="shared" si="531"/>
        <v>4</v>
      </c>
      <c r="AD272" s="19">
        <f t="shared" si="532"/>
        <v>1.1399999999999999</v>
      </c>
      <c r="AE272" s="21">
        <f t="shared" si="569"/>
        <v>91.399999999999991</v>
      </c>
      <c r="AF272" s="4">
        <f t="shared" si="570"/>
        <v>1.4</v>
      </c>
      <c r="AG272" s="10">
        <f t="shared" si="571"/>
        <v>2</v>
      </c>
      <c r="AH272" s="11">
        <f t="shared" si="572"/>
        <v>1.06</v>
      </c>
      <c r="AI272" s="10">
        <v>0</v>
      </c>
      <c r="AJ272" s="19">
        <f t="shared" si="49"/>
        <v>0.8</v>
      </c>
      <c r="AK272" s="21">
        <f t="shared" si="573"/>
        <v>82.27</v>
      </c>
      <c r="AL272" s="36"/>
    </row>
    <row r="273" spans="1:38" x14ac:dyDescent="0.2">
      <c r="A273" s="37"/>
      <c r="B273" s="13">
        <f t="shared" si="387"/>
        <v>268</v>
      </c>
      <c r="C273" s="2" t="s">
        <v>635</v>
      </c>
      <c r="D273" s="28">
        <v>44951</v>
      </c>
      <c r="E273" s="2" t="s">
        <v>36</v>
      </c>
      <c r="F273" s="23" t="s">
        <v>33</v>
      </c>
      <c r="G273" s="23" t="s">
        <v>53</v>
      </c>
      <c r="H273" s="23">
        <v>1200</v>
      </c>
      <c r="I273" s="23" t="s">
        <v>79</v>
      </c>
      <c r="J273" s="23" t="s">
        <v>74</v>
      </c>
      <c r="K273" s="63" t="s">
        <v>320</v>
      </c>
      <c r="L273" s="12" t="s">
        <v>5</v>
      </c>
      <c r="M273" s="4">
        <v>3.08</v>
      </c>
      <c r="N273" s="10">
        <v>4.8278787878787872</v>
      </c>
      <c r="O273" s="11">
        <v>1.68</v>
      </c>
      <c r="P273" s="10">
        <v>0</v>
      </c>
      <c r="Q273" s="19">
        <f t="shared" si="55"/>
        <v>-4.8</v>
      </c>
      <c r="R273" s="21">
        <f t="shared" ref="R273" si="574">Q273+R272</f>
        <v>451.19999999999987</v>
      </c>
      <c r="S273" s="4">
        <f t="shared" ref="S273" si="575">M273</f>
        <v>3.08</v>
      </c>
      <c r="T273" s="10">
        <f t="shared" ref="T273" si="576">IF(S273&gt;0,T$4,0)</f>
        <v>1</v>
      </c>
      <c r="U273" s="11">
        <f t="shared" ref="U273" si="577">O273</f>
        <v>1.68</v>
      </c>
      <c r="V273" s="10">
        <f t="shared" ref="V273" si="578">IF(U273&gt;0,V$4,0)</f>
        <v>1</v>
      </c>
      <c r="W273" s="19">
        <f t="shared" si="533"/>
        <v>-0.32</v>
      </c>
      <c r="X273" s="21">
        <f t="shared" ref="X273" si="579">W273+X272</f>
        <v>163.96000000000006</v>
      </c>
      <c r="Y273" s="4">
        <f t="shared" ref="Y273" si="580">S273</f>
        <v>3.08</v>
      </c>
      <c r="Z273" s="10">
        <v>1.2971146953405017</v>
      </c>
      <c r="AA273" s="11">
        <f t="shared" ref="AA273" si="581">U273</f>
        <v>1.68</v>
      </c>
      <c r="AB273" s="10">
        <v>0</v>
      </c>
      <c r="AC273" s="19">
        <f t="shared" si="531"/>
        <v>0</v>
      </c>
      <c r="AD273" s="19">
        <f t="shared" si="532"/>
        <v>-1.3</v>
      </c>
      <c r="AE273" s="21">
        <f t="shared" ref="AE273" si="582">AD273+AE272</f>
        <v>90.1</v>
      </c>
      <c r="AF273" s="4">
        <f t="shared" ref="AF273" si="583">M273</f>
        <v>3.08</v>
      </c>
      <c r="AG273" s="10">
        <f t="shared" ref="AG273" si="584">IF(K273=$AH$3,$AG$3,IF(K273=$AH$4,$AG$4,IF(K273=$AJ$3,$AI$3,IF(K273=$AJ$4,$AI$4,0))))</f>
        <v>2</v>
      </c>
      <c r="AH273" s="11">
        <f t="shared" ref="AH273" si="585">O273</f>
        <v>1.68</v>
      </c>
      <c r="AI273" s="10">
        <v>0</v>
      </c>
      <c r="AJ273" s="19">
        <f t="shared" si="49"/>
        <v>-2</v>
      </c>
      <c r="AK273" s="21">
        <f t="shared" ref="AK273" si="586">AJ273+AK272</f>
        <v>80.27</v>
      </c>
      <c r="AL273" s="36"/>
    </row>
    <row r="274" spans="1:38" x14ac:dyDescent="0.2">
      <c r="A274" s="37"/>
      <c r="B274" s="13">
        <f>B273+1</f>
        <v>269</v>
      </c>
      <c r="C274" s="2" t="s">
        <v>311</v>
      </c>
      <c r="D274" s="28">
        <v>44953</v>
      </c>
      <c r="E274" s="2" t="s">
        <v>66</v>
      </c>
      <c r="F274" s="23" t="s">
        <v>29</v>
      </c>
      <c r="G274" s="23" t="s">
        <v>53</v>
      </c>
      <c r="H274" s="23">
        <v>1450</v>
      </c>
      <c r="I274" s="23" t="s">
        <v>79</v>
      </c>
      <c r="J274" s="23" t="s">
        <v>74</v>
      </c>
      <c r="K274" s="63" t="s">
        <v>320</v>
      </c>
      <c r="L274" s="12" t="s">
        <v>2</v>
      </c>
      <c r="M274" s="4">
        <v>1.44</v>
      </c>
      <c r="N274" s="10">
        <v>22.78857142857143</v>
      </c>
      <c r="O274" s="11">
        <v>1.08</v>
      </c>
      <c r="P274" s="10">
        <v>0</v>
      </c>
      <c r="Q274" s="19">
        <f t="shared" si="55"/>
        <v>10</v>
      </c>
      <c r="R274" s="21">
        <f t="shared" ref="R274" si="587">Q274+R273</f>
        <v>461.19999999999987</v>
      </c>
      <c r="S274" s="4">
        <f t="shared" ref="S274" si="588">M274</f>
        <v>1.44</v>
      </c>
      <c r="T274" s="10">
        <f t="shared" ref="T274" si="589">IF(S274&gt;0,T$4,0)</f>
        <v>1</v>
      </c>
      <c r="U274" s="11">
        <f t="shared" ref="U274" si="590">O274</f>
        <v>1.08</v>
      </c>
      <c r="V274" s="10">
        <f t="shared" ref="V274" si="591">IF(U274&gt;0,V$4,0)</f>
        <v>1</v>
      </c>
      <c r="W274" s="19">
        <f t="shared" si="533"/>
        <v>0.52</v>
      </c>
      <c r="X274" s="21">
        <f t="shared" ref="X274" si="592">W274+X273</f>
        <v>164.48000000000008</v>
      </c>
      <c r="Y274" s="4">
        <f t="shared" ref="Y274" si="593">S274</f>
        <v>1.44</v>
      </c>
      <c r="Z274" s="10">
        <v>2.7761247637051043</v>
      </c>
      <c r="AA274" s="11">
        <f t="shared" ref="AA274" si="594">U274</f>
        <v>1.08</v>
      </c>
      <c r="AB274" s="10">
        <v>0</v>
      </c>
      <c r="AC274" s="19">
        <f t="shared" si="531"/>
        <v>4</v>
      </c>
      <c r="AD274" s="19">
        <f t="shared" si="532"/>
        <v>1.22</v>
      </c>
      <c r="AE274" s="21">
        <f t="shared" ref="AE274" si="595">AD274+AE273</f>
        <v>91.32</v>
      </c>
      <c r="AF274" s="4">
        <f t="shared" ref="AF274" si="596">M274</f>
        <v>1.44</v>
      </c>
      <c r="AG274" s="10">
        <f t="shared" ref="AG274" si="597">IF(K274=$AH$3,$AG$3,IF(K274=$AH$4,$AG$4,IF(K274=$AJ$3,$AI$3,IF(K274=$AJ$4,$AI$4,0))))</f>
        <v>2</v>
      </c>
      <c r="AH274" s="11">
        <f t="shared" ref="AH274" si="598">O274</f>
        <v>1.08</v>
      </c>
      <c r="AI274" s="10">
        <v>0</v>
      </c>
      <c r="AJ274" s="19">
        <f t="shared" si="49"/>
        <v>0.88</v>
      </c>
      <c r="AK274" s="21">
        <f t="shared" ref="AK274" si="599">AJ274+AK273</f>
        <v>81.149999999999991</v>
      </c>
      <c r="AL274" s="36"/>
    </row>
    <row r="275" spans="1:38" x14ac:dyDescent="0.2">
      <c r="A275" s="37"/>
      <c r="B275" s="13">
        <f t="shared" ref="B275:B340" si="600">B274+1</f>
        <v>270</v>
      </c>
      <c r="C275" s="2" t="s">
        <v>655</v>
      </c>
      <c r="D275" s="28">
        <v>44954</v>
      </c>
      <c r="E275" s="2" t="s">
        <v>63</v>
      </c>
      <c r="F275" s="23" t="s">
        <v>29</v>
      </c>
      <c r="G275" s="23" t="s">
        <v>53</v>
      </c>
      <c r="H275" s="23">
        <v>1209</v>
      </c>
      <c r="I275" s="23" t="s">
        <v>79</v>
      </c>
      <c r="J275" s="23" t="s">
        <v>74</v>
      </c>
      <c r="K275" s="63" t="s">
        <v>319</v>
      </c>
      <c r="L275" s="12" t="s">
        <v>2</v>
      </c>
      <c r="M275" s="4">
        <v>1.77</v>
      </c>
      <c r="N275" s="10">
        <v>12.994285714285715</v>
      </c>
      <c r="O275" s="11">
        <v>1.17</v>
      </c>
      <c r="P275" s="10">
        <v>0</v>
      </c>
      <c r="Q275" s="19">
        <f t="shared" si="55"/>
        <v>10</v>
      </c>
      <c r="R275" s="21">
        <f t="shared" ref="R275" si="601">Q275+R274</f>
        <v>471.19999999999987</v>
      </c>
      <c r="S275" s="4">
        <f t="shared" ref="S275" si="602">M275</f>
        <v>1.77</v>
      </c>
      <c r="T275" s="10">
        <f t="shared" ref="T275" si="603">IF(S275&gt;0,T$4,0)</f>
        <v>1</v>
      </c>
      <c r="U275" s="11">
        <f t="shared" ref="U275" si="604">O275</f>
        <v>1.17</v>
      </c>
      <c r="V275" s="10">
        <f t="shared" ref="V275" si="605">IF(U275&gt;0,V$4,0)</f>
        <v>1</v>
      </c>
      <c r="W275" s="19">
        <f t="shared" si="533"/>
        <v>0.94</v>
      </c>
      <c r="X275" s="21">
        <f t="shared" ref="X275" si="606">W275+X274</f>
        <v>165.42000000000007</v>
      </c>
      <c r="Y275" s="4">
        <f t="shared" ref="Y275" si="607">S275</f>
        <v>1.77</v>
      </c>
      <c r="Z275" s="10">
        <v>2.2589785116968346</v>
      </c>
      <c r="AA275" s="11">
        <f t="shared" ref="AA275" si="608">U275</f>
        <v>1.17</v>
      </c>
      <c r="AB275" s="10">
        <v>0</v>
      </c>
      <c r="AC275" s="19">
        <f t="shared" si="531"/>
        <v>4</v>
      </c>
      <c r="AD275" s="19">
        <f t="shared" si="532"/>
        <v>1.74</v>
      </c>
      <c r="AE275" s="21">
        <f t="shared" ref="AE275" si="609">AD275+AE274</f>
        <v>93.059999999999988</v>
      </c>
      <c r="AF275" s="4">
        <f t="shared" ref="AF275" si="610">M275</f>
        <v>1.77</v>
      </c>
      <c r="AG275" s="10">
        <f t="shared" ref="AG275" si="611">IF(K275=$AH$3,$AG$3,IF(K275=$AH$4,$AG$4,IF(K275=$AJ$3,$AI$3,IF(K275=$AJ$4,$AI$4,0))))</f>
        <v>1</v>
      </c>
      <c r="AH275" s="11">
        <f t="shared" ref="AH275" si="612">O275</f>
        <v>1.17</v>
      </c>
      <c r="AI275" s="10">
        <v>0</v>
      </c>
      <c r="AJ275" s="19">
        <f t="shared" si="49"/>
        <v>0.77</v>
      </c>
      <c r="AK275" s="21">
        <f t="shared" ref="AK275" si="613">AJ275+AK274</f>
        <v>81.919999999999987</v>
      </c>
      <c r="AL275" s="36"/>
    </row>
    <row r="276" spans="1:38" x14ac:dyDescent="0.2">
      <c r="A276" s="37"/>
      <c r="B276" s="13">
        <f t="shared" si="600"/>
        <v>271</v>
      </c>
      <c r="C276" s="2" t="s">
        <v>659</v>
      </c>
      <c r="D276" s="28">
        <v>44955</v>
      </c>
      <c r="E276" s="2" t="s">
        <v>42</v>
      </c>
      <c r="F276" s="23" t="s">
        <v>3</v>
      </c>
      <c r="G276" s="23" t="s">
        <v>53</v>
      </c>
      <c r="H276" s="23">
        <v>1212</v>
      </c>
      <c r="I276" s="23" t="s">
        <v>79</v>
      </c>
      <c r="J276" s="23" t="s">
        <v>74</v>
      </c>
      <c r="K276" s="63" t="s">
        <v>319</v>
      </c>
      <c r="L276" s="12" t="s">
        <v>1</v>
      </c>
      <c r="M276" s="4">
        <v>3.5</v>
      </c>
      <c r="N276" s="10">
        <v>3.9800000000000004</v>
      </c>
      <c r="O276" s="11">
        <v>1.35</v>
      </c>
      <c r="P276" s="10">
        <v>0</v>
      </c>
      <c r="Q276" s="19">
        <f t="shared" si="55"/>
        <v>-4</v>
      </c>
      <c r="R276" s="21">
        <f t="shared" ref="R276" si="614">Q276+R275</f>
        <v>467.19999999999987</v>
      </c>
      <c r="S276" s="4">
        <f t="shared" ref="S276" si="615">M276</f>
        <v>3.5</v>
      </c>
      <c r="T276" s="10">
        <f t="shared" ref="T276" si="616">IF(S276&gt;0,T$4,0)</f>
        <v>1</v>
      </c>
      <c r="U276" s="11">
        <f t="shared" ref="U276" si="617">O276</f>
        <v>1.35</v>
      </c>
      <c r="V276" s="10">
        <f t="shared" ref="V276" si="618">IF(U276&gt;0,V$4,0)</f>
        <v>1</v>
      </c>
      <c r="W276" s="19">
        <f t="shared" si="533"/>
        <v>-0.65</v>
      </c>
      <c r="X276" s="21">
        <f t="shared" ref="X276" si="619">W276+X275</f>
        <v>164.77000000000007</v>
      </c>
      <c r="Y276" s="4">
        <f t="shared" ref="Y276" si="620">S276</f>
        <v>3.5</v>
      </c>
      <c r="Z276" s="10">
        <v>1.1414285714285712</v>
      </c>
      <c r="AA276" s="11">
        <f t="shared" ref="AA276" si="621">U276</f>
        <v>1.35</v>
      </c>
      <c r="AB276" s="10">
        <v>0</v>
      </c>
      <c r="AC276" s="19">
        <f t="shared" si="531"/>
        <v>0</v>
      </c>
      <c r="AD276" s="19">
        <f t="shared" si="532"/>
        <v>-1.1399999999999999</v>
      </c>
      <c r="AE276" s="21">
        <f t="shared" ref="AE276" si="622">AD276+AE275</f>
        <v>91.919999999999987</v>
      </c>
      <c r="AF276" s="4">
        <f t="shared" ref="AF276" si="623">M276</f>
        <v>3.5</v>
      </c>
      <c r="AG276" s="10">
        <f t="shared" ref="AG276" si="624">IF(K276=$AH$3,$AG$3,IF(K276=$AH$4,$AG$4,IF(K276=$AJ$3,$AI$3,IF(K276=$AJ$4,$AI$4,0))))</f>
        <v>1</v>
      </c>
      <c r="AH276" s="11">
        <f t="shared" ref="AH276" si="625">O276</f>
        <v>1.35</v>
      </c>
      <c r="AI276" s="10">
        <v>0</v>
      </c>
      <c r="AJ276" s="19">
        <f t="shared" si="49"/>
        <v>-1</v>
      </c>
      <c r="AK276" s="21">
        <f t="shared" ref="AK276" si="626">AJ276+AK275</f>
        <v>80.919999999999987</v>
      </c>
      <c r="AL276" s="36"/>
    </row>
    <row r="277" spans="1:38" x14ac:dyDescent="0.2">
      <c r="A277" s="37"/>
      <c r="B277" s="24">
        <f t="shared" si="600"/>
        <v>272</v>
      </c>
      <c r="C277" s="3" t="s">
        <v>660</v>
      </c>
      <c r="D277" s="18">
        <v>44957</v>
      </c>
      <c r="E277" s="3" t="s">
        <v>59</v>
      </c>
      <c r="F277" s="25" t="s">
        <v>3</v>
      </c>
      <c r="G277" s="25" t="s">
        <v>53</v>
      </c>
      <c r="H277" s="25">
        <v>1100</v>
      </c>
      <c r="I277" s="25" t="s">
        <v>79</v>
      </c>
      <c r="J277" s="25" t="s">
        <v>74</v>
      </c>
      <c r="K277" s="64" t="s">
        <v>319</v>
      </c>
      <c r="L277" s="14" t="s">
        <v>2</v>
      </c>
      <c r="M277" s="15">
        <v>2.37</v>
      </c>
      <c r="N277" s="16">
        <v>7.2763636363636355</v>
      </c>
      <c r="O277" s="17">
        <v>1.35</v>
      </c>
      <c r="P277" s="16">
        <v>0</v>
      </c>
      <c r="Q277" s="20">
        <f t="shared" si="55"/>
        <v>10</v>
      </c>
      <c r="R277" s="22">
        <f t="shared" ref="R277" si="627">Q277+R276</f>
        <v>477.19999999999987</v>
      </c>
      <c r="S277" s="15">
        <f t="shared" ref="S277" si="628">M277</f>
        <v>2.37</v>
      </c>
      <c r="T277" s="16">
        <f t="shared" ref="T277" si="629">IF(S277&gt;0,T$4,0)</f>
        <v>1</v>
      </c>
      <c r="U277" s="17">
        <f t="shared" ref="U277" si="630">O277</f>
        <v>1.35</v>
      </c>
      <c r="V277" s="16">
        <f t="shared" ref="V277" si="631">IF(U277&gt;0,V$4,0)</f>
        <v>1</v>
      </c>
      <c r="W277" s="20">
        <f t="shared" si="533"/>
        <v>1.72</v>
      </c>
      <c r="X277" s="22">
        <f t="shared" ref="X277" si="632">W277+X276</f>
        <v>166.49000000000007</v>
      </c>
      <c r="Y277" s="15">
        <f t="shared" ref="Y277" si="633">S277</f>
        <v>2.37</v>
      </c>
      <c r="Z277" s="16">
        <v>1.6868421052631577</v>
      </c>
      <c r="AA277" s="17">
        <f t="shared" ref="AA277" si="634">U277</f>
        <v>1.35</v>
      </c>
      <c r="AB277" s="16">
        <v>0</v>
      </c>
      <c r="AC277" s="20">
        <f t="shared" si="531"/>
        <v>4</v>
      </c>
      <c r="AD277" s="20">
        <f t="shared" si="532"/>
        <v>2.31</v>
      </c>
      <c r="AE277" s="22">
        <f t="shared" ref="AE277" si="635">AD277+AE276</f>
        <v>94.22999999999999</v>
      </c>
      <c r="AF277" s="15">
        <f t="shared" ref="AF277" si="636">M277</f>
        <v>2.37</v>
      </c>
      <c r="AG277" s="16">
        <f t="shared" ref="AG277" si="637">IF(K277=$AH$3,$AG$3,IF(K277=$AH$4,$AG$4,IF(K277=$AJ$3,$AI$3,IF(K277=$AJ$4,$AI$4,0))))</f>
        <v>1</v>
      </c>
      <c r="AH277" s="17">
        <f t="shared" ref="AH277" si="638">O277</f>
        <v>1.35</v>
      </c>
      <c r="AI277" s="16">
        <v>0</v>
      </c>
      <c r="AJ277" s="20">
        <f t="shared" si="49"/>
        <v>1.37</v>
      </c>
      <c r="AK277" s="22">
        <f t="shared" ref="AK277" si="639">AJ277+AK276</f>
        <v>82.289999999999992</v>
      </c>
      <c r="AL277" s="36"/>
    </row>
    <row r="278" spans="1:38" x14ac:dyDescent="0.2">
      <c r="A278" s="37"/>
      <c r="B278" s="13">
        <f t="shared" si="600"/>
        <v>273</v>
      </c>
      <c r="C278" s="2" t="s">
        <v>662</v>
      </c>
      <c r="D278" s="28">
        <v>44958</v>
      </c>
      <c r="E278" s="2" t="s">
        <v>34</v>
      </c>
      <c r="F278" s="23" t="s">
        <v>29</v>
      </c>
      <c r="G278" s="23" t="s">
        <v>53</v>
      </c>
      <c r="H278" s="23">
        <v>1300</v>
      </c>
      <c r="I278" s="23" t="s">
        <v>79</v>
      </c>
      <c r="J278" s="23" t="s">
        <v>74</v>
      </c>
      <c r="K278" s="63" t="s">
        <v>320</v>
      </c>
      <c r="L278" s="12" t="s">
        <v>2</v>
      </c>
      <c r="M278" s="4">
        <v>1.77</v>
      </c>
      <c r="N278" s="10">
        <v>12.994285714285715</v>
      </c>
      <c r="O278" s="11">
        <v>1.19</v>
      </c>
      <c r="P278" s="10">
        <v>0</v>
      </c>
      <c r="Q278" s="19">
        <f t="shared" si="55"/>
        <v>10</v>
      </c>
      <c r="R278" s="21">
        <f t="shared" ref="R278" si="640">Q278+R277</f>
        <v>487.19999999999987</v>
      </c>
      <c r="S278" s="4">
        <f t="shared" ref="S278" si="641">M278</f>
        <v>1.77</v>
      </c>
      <c r="T278" s="10">
        <f t="shared" ref="T278" si="642">IF(S278&gt;0,T$4,0)</f>
        <v>1</v>
      </c>
      <c r="U278" s="11">
        <f t="shared" ref="U278" si="643">O278</f>
        <v>1.19</v>
      </c>
      <c r="V278" s="10">
        <f t="shared" ref="V278" si="644">IF(U278&gt;0,V$4,0)</f>
        <v>1</v>
      </c>
      <c r="W278" s="19">
        <f t="shared" si="533"/>
        <v>0.96</v>
      </c>
      <c r="X278" s="21">
        <f t="shared" ref="X278" si="645">W278+X277</f>
        <v>167.45000000000007</v>
      </c>
      <c r="Y278" s="4">
        <f t="shared" ref="Y278" si="646">S278</f>
        <v>1.77</v>
      </c>
      <c r="Z278" s="10">
        <v>2.2589785116968346</v>
      </c>
      <c r="AA278" s="11">
        <f t="shared" ref="AA278" si="647">U278</f>
        <v>1.19</v>
      </c>
      <c r="AB278" s="10">
        <v>0</v>
      </c>
      <c r="AC278" s="19">
        <f t="shared" si="531"/>
        <v>4</v>
      </c>
      <c r="AD278" s="19">
        <f t="shared" si="532"/>
        <v>1.74</v>
      </c>
      <c r="AE278" s="21">
        <f t="shared" ref="AE278" si="648">AD278+AE277</f>
        <v>95.969999999999985</v>
      </c>
      <c r="AF278" s="4">
        <f t="shared" ref="AF278" si="649">M278</f>
        <v>1.77</v>
      </c>
      <c r="AG278" s="10">
        <f t="shared" ref="AG278" si="650">IF(K278=$AH$3,$AG$3,IF(K278=$AH$4,$AG$4,IF(K278=$AJ$3,$AI$3,IF(K278=$AJ$4,$AI$4,0))))</f>
        <v>2</v>
      </c>
      <c r="AH278" s="11">
        <f t="shared" ref="AH278" si="651">O278</f>
        <v>1.19</v>
      </c>
      <c r="AI278" s="10">
        <v>0</v>
      </c>
      <c r="AJ278" s="19">
        <f t="shared" si="49"/>
        <v>1.54</v>
      </c>
      <c r="AK278" s="21">
        <f t="shared" ref="AK278" si="652">AJ278+AK277</f>
        <v>83.83</v>
      </c>
      <c r="AL278" s="36"/>
    </row>
    <row r="279" spans="1:38" x14ac:dyDescent="0.2">
      <c r="A279" s="37"/>
      <c r="B279" s="13">
        <f t="shared" si="600"/>
        <v>274</v>
      </c>
      <c r="C279" s="2" t="s">
        <v>663</v>
      </c>
      <c r="D279" s="28">
        <v>44959</v>
      </c>
      <c r="E279" s="2" t="s">
        <v>36</v>
      </c>
      <c r="F279" s="23" t="s">
        <v>29</v>
      </c>
      <c r="G279" s="23" t="s">
        <v>53</v>
      </c>
      <c r="H279" s="23">
        <v>1600</v>
      </c>
      <c r="I279" s="23" t="s">
        <v>79</v>
      </c>
      <c r="J279" s="23" t="s">
        <v>74</v>
      </c>
      <c r="K279" s="63" t="s">
        <v>319</v>
      </c>
      <c r="L279" s="12" t="s">
        <v>46</v>
      </c>
      <c r="M279" s="4">
        <v>2.2999999999999998</v>
      </c>
      <c r="N279" s="10">
        <v>7.72</v>
      </c>
      <c r="O279" s="11">
        <v>1.24</v>
      </c>
      <c r="P279" s="10">
        <v>0</v>
      </c>
      <c r="Q279" s="19">
        <f t="shared" si="55"/>
        <v>-7.7</v>
      </c>
      <c r="R279" s="21">
        <f t="shared" ref="R279" si="653">Q279+R278</f>
        <v>479.49999999999989</v>
      </c>
      <c r="S279" s="4">
        <f t="shared" ref="S279" si="654">M279</f>
        <v>2.2999999999999998</v>
      </c>
      <c r="T279" s="10">
        <f t="shared" ref="T279" si="655">IF(S279&gt;0,T$4,0)</f>
        <v>1</v>
      </c>
      <c r="U279" s="11">
        <f t="shared" ref="U279" si="656">O279</f>
        <v>1.24</v>
      </c>
      <c r="V279" s="10">
        <f t="shared" ref="V279" si="657">IF(U279&gt;0,V$4,0)</f>
        <v>1</v>
      </c>
      <c r="W279" s="19">
        <f t="shared" si="533"/>
        <v>-2</v>
      </c>
      <c r="X279" s="21">
        <f t="shared" ref="X279" si="658">W279+X278</f>
        <v>165.45000000000007</v>
      </c>
      <c r="Y279" s="4">
        <f t="shared" ref="Y279" si="659">S279</f>
        <v>2.2999999999999998</v>
      </c>
      <c r="Z279" s="10">
        <v>1.7404347826086957</v>
      </c>
      <c r="AA279" s="11">
        <f t="shared" ref="AA279" si="660">U279</f>
        <v>1.24</v>
      </c>
      <c r="AB279" s="10">
        <v>0</v>
      </c>
      <c r="AC279" s="19">
        <f t="shared" si="531"/>
        <v>0</v>
      </c>
      <c r="AD279" s="19">
        <f t="shared" si="532"/>
        <v>-1.74</v>
      </c>
      <c r="AE279" s="21">
        <f t="shared" ref="AE279" si="661">AD279+AE278</f>
        <v>94.22999999999999</v>
      </c>
      <c r="AF279" s="4">
        <f t="shared" ref="AF279" si="662">M279</f>
        <v>2.2999999999999998</v>
      </c>
      <c r="AG279" s="10">
        <f t="shared" ref="AG279" si="663">IF(K279=$AH$3,$AG$3,IF(K279=$AH$4,$AG$4,IF(K279=$AJ$3,$AI$3,IF(K279=$AJ$4,$AI$4,0))))</f>
        <v>1</v>
      </c>
      <c r="AH279" s="11">
        <f t="shared" ref="AH279" si="664">O279</f>
        <v>1.24</v>
      </c>
      <c r="AI279" s="10">
        <v>0</v>
      </c>
      <c r="AJ279" s="19">
        <f t="shared" si="49"/>
        <v>-1</v>
      </c>
      <c r="AK279" s="21">
        <f t="shared" ref="AK279" si="665">AJ279+AK278</f>
        <v>82.83</v>
      </c>
      <c r="AL279" s="36"/>
    </row>
    <row r="280" spans="1:38" x14ac:dyDescent="0.2">
      <c r="A280" s="37"/>
      <c r="B280" s="13">
        <f t="shared" si="600"/>
        <v>275</v>
      </c>
      <c r="C280" s="2" t="s">
        <v>664</v>
      </c>
      <c r="D280" s="28">
        <v>44959</v>
      </c>
      <c r="E280" s="2" t="s">
        <v>36</v>
      </c>
      <c r="F280" s="23" t="s">
        <v>27</v>
      </c>
      <c r="G280" s="23" t="s">
        <v>55</v>
      </c>
      <c r="H280" s="23">
        <v>1000</v>
      </c>
      <c r="I280" s="23" t="s">
        <v>79</v>
      </c>
      <c r="J280" s="23" t="s">
        <v>74</v>
      </c>
      <c r="K280" s="63" t="s">
        <v>318</v>
      </c>
      <c r="L280" s="12" t="s">
        <v>5</v>
      </c>
      <c r="M280" s="4">
        <v>14.5</v>
      </c>
      <c r="N280" s="10">
        <v>0.73962962962962975</v>
      </c>
      <c r="O280" s="11">
        <v>3.45</v>
      </c>
      <c r="P280" s="10">
        <v>0.30400000000000005</v>
      </c>
      <c r="Q280" s="19">
        <f t="shared" si="55"/>
        <v>0</v>
      </c>
      <c r="R280" s="21">
        <f t="shared" ref="R280:R282" si="666">Q280+R279</f>
        <v>479.49999999999989</v>
      </c>
      <c r="S280" s="4">
        <f t="shared" ref="S280:S282" si="667">M280</f>
        <v>14.5</v>
      </c>
      <c r="T280" s="10">
        <f t="shared" ref="T280:T282" si="668">IF(S280&gt;0,T$4,0)</f>
        <v>1</v>
      </c>
      <c r="U280" s="11">
        <f t="shared" ref="U280:U282" si="669">O280</f>
        <v>3.45</v>
      </c>
      <c r="V280" s="10">
        <f t="shared" ref="V280:V282" si="670">IF(U280&gt;0,V$4,0)</f>
        <v>1</v>
      </c>
      <c r="W280" s="19">
        <f t="shared" si="533"/>
        <v>1.45</v>
      </c>
      <c r="X280" s="21">
        <f t="shared" ref="X280:X282" si="671">W280+X279</f>
        <v>166.90000000000006</v>
      </c>
      <c r="Y280" s="4">
        <f t="shared" ref="Y280:Y282" si="672">S280</f>
        <v>14.5</v>
      </c>
      <c r="Z280" s="10">
        <v>0.27551724137931033</v>
      </c>
      <c r="AA280" s="11">
        <f t="shared" ref="AA280:AA282" si="673">U280</f>
        <v>3.45</v>
      </c>
      <c r="AB280" s="10">
        <v>0</v>
      </c>
      <c r="AC280" s="19">
        <f t="shared" si="531"/>
        <v>0</v>
      </c>
      <c r="AD280" s="19">
        <f t="shared" si="532"/>
        <v>-0.28000000000000003</v>
      </c>
      <c r="AE280" s="21">
        <f t="shared" ref="AE280:AE282" si="674">AD280+AE279</f>
        <v>93.949999999999989</v>
      </c>
      <c r="AF280" s="4">
        <f t="shared" ref="AF280:AF282" si="675">M280</f>
        <v>14.5</v>
      </c>
      <c r="AG280" s="10">
        <f t="shared" ref="AG280:AG282" si="676">IF(K280=$AH$3,$AG$3,IF(K280=$AH$4,$AG$4,IF(K280=$AJ$3,$AI$3,IF(K280=$AJ$4,$AI$4,0))))</f>
        <v>0.5</v>
      </c>
      <c r="AH280" s="11">
        <f t="shared" ref="AH280:AH282" si="677">O280</f>
        <v>3.45</v>
      </c>
      <c r="AI280" s="10">
        <v>0</v>
      </c>
      <c r="AJ280" s="19">
        <f t="shared" si="49"/>
        <v>-0.5</v>
      </c>
      <c r="AK280" s="21">
        <f t="shared" ref="AK280:AK282" si="678">AJ280+AK279</f>
        <v>82.33</v>
      </c>
      <c r="AL280" s="36"/>
    </row>
    <row r="281" spans="1:38" x14ac:dyDescent="0.2">
      <c r="A281" s="37"/>
      <c r="B281" s="13">
        <f t="shared" si="600"/>
        <v>276</v>
      </c>
      <c r="C281" s="2" t="s">
        <v>665</v>
      </c>
      <c r="D281" s="28">
        <v>44959</v>
      </c>
      <c r="E281" s="2" t="s">
        <v>36</v>
      </c>
      <c r="F281" s="23" t="s">
        <v>33</v>
      </c>
      <c r="G281" s="23" t="s">
        <v>53</v>
      </c>
      <c r="H281" s="23">
        <v>1400</v>
      </c>
      <c r="I281" s="23" t="s">
        <v>79</v>
      </c>
      <c r="J281" s="23" t="s">
        <v>74</v>
      </c>
      <c r="K281" s="63" t="s">
        <v>318</v>
      </c>
      <c r="L281" s="12" t="s">
        <v>49</v>
      </c>
      <c r="M281" s="4">
        <v>41.58</v>
      </c>
      <c r="N281" s="10">
        <v>0.24663053297199644</v>
      </c>
      <c r="O281" s="11">
        <v>6.02</v>
      </c>
      <c r="P281" s="10">
        <v>0.04</v>
      </c>
      <c r="Q281" s="19">
        <f t="shared" si="55"/>
        <v>-0.3</v>
      </c>
      <c r="R281" s="21">
        <f t="shared" si="666"/>
        <v>479.19999999999987</v>
      </c>
      <c r="S281" s="4">
        <f t="shared" si="667"/>
        <v>41.58</v>
      </c>
      <c r="T281" s="10">
        <f t="shared" si="668"/>
        <v>1</v>
      </c>
      <c r="U281" s="11">
        <f t="shared" si="669"/>
        <v>6.02</v>
      </c>
      <c r="V281" s="10">
        <f t="shared" si="670"/>
        <v>1</v>
      </c>
      <c r="W281" s="19">
        <f t="shared" si="533"/>
        <v>-2</v>
      </c>
      <c r="X281" s="21">
        <f t="shared" si="671"/>
        <v>164.90000000000006</v>
      </c>
      <c r="Y281" s="4">
        <f t="shared" si="672"/>
        <v>41.58</v>
      </c>
      <c r="Z281" s="10">
        <v>9.620123755716975E-2</v>
      </c>
      <c r="AA281" s="11">
        <f t="shared" si="673"/>
        <v>6.02</v>
      </c>
      <c r="AB281" s="10">
        <v>0</v>
      </c>
      <c r="AC281" s="19">
        <f t="shared" si="531"/>
        <v>0</v>
      </c>
      <c r="AD281" s="19">
        <f t="shared" si="532"/>
        <v>-0.1</v>
      </c>
      <c r="AE281" s="21">
        <f t="shared" si="674"/>
        <v>93.85</v>
      </c>
      <c r="AF281" s="4">
        <f t="shared" si="675"/>
        <v>41.58</v>
      </c>
      <c r="AG281" s="10">
        <f t="shared" si="676"/>
        <v>0.5</v>
      </c>
      <c r="AH281" s="11">
        <f t="shared" si="677"/>
        <v>6.02</v>
      </c>
      <c r="AI281" s="10">
        <v>0</v>
      </c>
      <c r="AJ281" s="19">
        <f t="shared" si="49"/>
        <v>-0.5</v>
      </c>
      <c r="AK281" s="21">
        <f t="shared" si="678"/>
        <v>81.83</v>
      </c>
      <c r="AL281" s="36"/>
    </row>
    <row r="282" spans="1:38" x14ac:dyDescent="0.2">
      <c r="A282" s="37"/>
      <c r="B282" s="13">
        <f t="shared" si="600"/>
        <v>277</v>
      </c>
      <c r="C282" s="2" t="s">
        <v>274</v>
      </c>
      <c r="D282" s="28">
        <v>44960</v>
      </c>
      <c r="E282" s="2" t="s">
        <v>20</v>
      </c>
      <c r="F282" s="23" t="s">
        <v>18</v>
      </c>
      <c r="G282" s="23" t="s">
        <v>53</v>
      </c>
      <c r="H282" s="23">
        <v>1200</v>
      </c>
      <c r="I282" s="23" t="s">
        <v>79</v>
      </c>
      <c r="J282" s="23" t="s">
        <v>74</v>
      </c>
      <c r="K282" s="63" t="s">
        <v>318</v>
      </c>
      <c r="L282" s="12" t="s">
        <v>46</v>
      </c>
      <c r="M282" s="4">
        <v>26</v>
      </c>
      <c r="N282" s="10">
        <v>0.39800000000000002</v>
      </c>
      <c r="O282" s="11">
        <v>6.6</v>
      </c>
      <c r="P282" s="10">
        <v>6.9999999999999965E-2</v>
      </c>
      <c r="Q282" s="19">
        <f t="shared" si="55"/>
        <v>-0.5</v>
      </c>
      <c r="R282" s="21">
        <f t="shared" si="666"/>
        <v>478.69999999999987</v>
      </c>
      <c r="S282" s="4">
        <f t="shared" si="667"/>
        <v>26</v>
      </c>
      <c r="T282" s="10">
        <f t="shared" si="668"/>
        <v>1</v>
      </c>
      <c r="U282" s="11">
        <f t="shared" si="669"/>
        <v>6.6</v>
      </c>
      <c r="V282" s="10">
        <f t="shared" si="670"/>
        <v>1</v>
      </c>
      <c r="W282" s="19">
        <f t="shared" si="533"/>
        <v>-2</v>
      </c>
      <c r="X282" s="21">
        <f t="shared" si="671"/>
        <v>162.90000000000006</v>
      </c>
      <c r="Y282" s="4">
        <f t="shared" si="672"/>
        <v>26</v>
      </c>
      <c r="Z282" s="10">
        <v>0.15384615384615385</v>
      </c>
      <c r="AA282" s="11">
        <f t="shared" si="673"/>
        <v>6.6</v>
      </c>
      <c r="AB282" s="10">
        <v>0</v>
      </c>
      <c r="AC282" s="19">
        <f t="shared" si="531"/>
        <v>0</v>
      </c>
      <c r="AD282" s="19">
        <f t="shared" si="532"/>
        <v>-0.15</v>
      </c>
      <c r="AE282" s="21">
        <f t="shared" si="674"/>
        <v>93.699999999999989</v>
      </c>
      <c r="AF282" s="4">
        <f t="shared" si="675"/>
        <v>26</v>
      </c>
      <c r="AG282" s="10">
        <f t="shared" si="676"/>
        <v>0.5</v>
      </c>
      <c r="AH282" s="11">
        <f t="shared" si="677"/>
        <v>6.6</v>
      </c>
      <c r="AI282" s="10">
        <v>0</v>
      </c>
      <c r="AJ282" s="19">
        <f t="shared" si="49"/>
        <v>-0.5</v>
      </c>
      <c r="AK282" s="21">
        <f t="shared" si="678"/>
        <v>81.33</v>
      </c>
      <c r="AL282" s="36"/>
    </row>
    <row r="283" spans="1:38" x14ac:dyDescent="0.2">
      <c r="A283" s="37"/>
      <c r="B283" s="13">
        <f t="shared" si="600"/>
        <v>278</v>
      </c>
      <c r="C283" s="2" t="s">
        <v>670</v>
      </c>
      <c r="D283" s="28">
        <v>44962</v>
      </c>
      <c r="E283" s="2" t="s">
        <v>19</v>
      </c>
      <c r="F283" s="23" t="s">
        <v>18</v>
      </c>
      <c r="G283" s="23" t="s">
        <v>99</v>
      </c>
      <c r="H283" s="23">
        <v>1103</v>
      </c>
      <c r="I283" s="23" t="s">
        <v>78</v>
      </c>
      <c r="J283" s="23" t="s">
        <v>74</v>
      </c>
      <c r="K283" s="63" t="s">
        <v>318</v>
      </c>
      <c r="L283" s="12" t="s">
        <v>2</v>
      </c>
      <c r="M283" s="4">
        <v>2.65</v>
      </c>
      <c r="N283" s="10">
        <v>6.0411396011396006</v>
      </c>
      <c r="O283" s="11">
        <v>1.49</v>
      </c>
      <c r="P283" s="10">
        <v>0</v>
      </c>
      <c r="Q283" s="19">
        <f t="shared" si="55"/>
        <v>10</v>
      </c>
      <c r="R283" s="21">
        <f t="shared" ref="R283" si="679">Q283+R282</f>
        <v>488.69999999999987</v>
      </c>
      <c r="S283" s="4">
        <f t="shared" ref="S283" si="680">M283</f>
        <v>2.65</v>
      </c>
      <c r="T283" s="10">
        <f t="shared" ref="T283" si="681">IF(S283&gt;0,T$4,0)</f>
        <v>1</v>
      </c>
      <c r="U283" s="11">
        <f t="shared" ref="U283" si="682">O283</f>
        <v>1.49</v>
      </c>
      <c r="V283" s="10">
        <f t="shared" ref="V283" si="683">IF(U283&gt;0,V$4,0)</f>
        <v>1</v>
      </c>
      <c r="W283" s="19">
        <f t="shared" si="533"/>
        <v>2.14</v>
      </c>
      <c r="X283" s="21">
        <f t="shared" ref="X283" si="684">W283+X282</f>
        <v>165.04000000000005</v>
      </c>
      <c r="Y283" s="4">
        <f t="shared" ref="Y283" si="685">S283</f>
        <v>2.65</v>
      </c>
      <c r="Z283" s="10">
        <v>1.5099999999999998</v>
      </c>
      <c r="AA283" s="11">
        <f t="shared" ref="AA283" si="686">U283</f>
        <v>1.49</v>
      </c>
      <c r="AB283" s="10">
        <v>0</v>
      </c>
      <c r="AC283" s="19">
        <f t="shared" si="531"/>
        <v>4</v>
      </c>
      <c r="AD283" s="19">
        <f t="shared" si="532"/>
        <v>2.4900000000000002</v>
      </c>
      <c r="AE283" s="21">
        <f t="shared" ref="AE283" si="687">AD283+AE282</f>
        <v>96.189999999999984</v>
      </c>
      <c r="AF283" s="4">
        <f t="shared" ref="AF283" si="688">M283</f>
        <v>2.65</v>
      </c>
      <c r="AG283" s="10">
        <f t="shared" ref="AG283" si="689">IF(K283=$AH$3,$AG$3,IF(K283=$AH$4,$AG$4,IF(K283=$AJ$3,$AI$3,IF(K283=$AJ$4,$AI$4,0))))</f>
        <v>0.5</v>
      </c>
      <c r="AH283" s="11">
        <f t="shared" ref="AH283" si="690">O283</f>
        <v>1.49</v>
      </c>
      <c r="AI283" s="10">
        <v>0</v>
      </c>
      <c r="AJ283" s="19">
        <f t="shared" si="49"/>
        <v>0.83</v>
      </c>
      <c r="AK283" s="21">
        <f t="shared" ref="AK283" si="691">AJ283+AK282</f>
        <v>82.16</v>
      </c>
      <c r="AL283" s="36"/>
    </row>
    <row r="284" spans="1:38" x14ac:dyDescent="0.2">
      <c r="A284" s="37"/>
      <c r="B284" s="13">
        <f t="shared" si="600"/>
        <v>279</v>
      </c>
      <c r="C284" s="2" t="s">
        <v>226</v>
      </c>
      <c r="D284" s="28">
        <v>44962</v>
      </c>
      <c r="E284" s="2" t="s">
        <v>19</v>
      </c>
      <c r="F284" s="23" t="s">
        <v>3</v>
      </c>
      <c r="G284" s="23" t="s">
        <v>53</v>
      </c>
      <c r="H284" s="23">
        <v>1203</v>
      </c>
      <c r="I284" s="23" t="s">
        <v>78</v>
      </c>
      <c r="J284" s="23" t="s">
        <v>74</v>
      </c>
      <c r="K284" s="63" t="s">
        <v>319</v>
      </c>
      <c r="L284" s="12" t="s">
        <v>5</v>
      </c>
      <c r="M284" s="4">
        <v>1.68</v>
      </c>
      <c r="N284" s="10">
        <v>14.759069767441861</v>
      </c>
      <c r="O284" s="11">
        <v>1.17</v>
      </c>
      <c r="P284" s="10">
        <v>0</v>
      </c>
      <c r="Q284" s="19">
        <f t="shared" si="55"/>
        <v>-14.8</v>
      </c>
      <c r="R284" s="21">
        <f t="shared" ref="R284:R288" si="692">Q284+R283</f>
        <v>473.89999999999986</v>
      </c>
      <c r="S284" s="4">
        <f t="shared" ref="S284:S288" si="693">M284</f>
        <v>1.68</v>
      </c>
      <c r="T284" s="10">
        <f t="shared" ref="T284:T288" si="694">IF(S284&gt;0,T$4,0)</f>
        <v>1</v>
      </c>
      <c r="U284" s="11">
        <f t="shared" ref="U284:U288" si="695">O284</f>
        <v>1.17</v>
      </c>
      <c r="V284" s="10">
        <f t="shared" ref="V284:V288" si="696">IF(U284&gt;0,V$4,0)</f>
        <v>1</v>
      </c>
      <c r="W284" s="19">
        <f t="shared" si="533"/>
        <v>-0.83</v>
      </c>
      <c r="X284" s="21">
        <f t="shared" ref="X284:X288" si="697">W284+X283</f>
        <v>164.21000000000004</v>
      </c>
      <c r="Y284" s="4">
        <f t="shared" ref="Y284:Y288" si="698">S284</f>
        <v>1.68</v>
      </c>
      <c r="Z284" s="10">
        <v>2.3811519795657725</v>
      </c>
      <c r="AA284" s="11">
        <f t="shared" ref="AA284:AA288" si="699">U284</f>
        <v>1.17</v>
      </c>
      <c r="AB284" s="10">
        <v>0</v>
      </c>
      <c r="AC284" s="19">
        <f t="shared" si="531"/>
        <v>0</v>
      </c>
      <c r="AD284" s="19">
        <f t="shared" si="532"/>
        <v>-2.38</v>
      </c>
      <c r="AE284" s="21">
        <f t="shared" ref="AE284:AE288" si="700">AD284+AE283</f>
        <v>93.809999999999988</v>
      </c>
      <c r="AF284" s="4">
        <f t="shared" ref="AF284:AF288" si="701">M284</f>
        <v>1.68</v>
      </c>
      <c r="AG284" s="10">
        <f t="shared" ref="AG284:AG288" si="702">IF(K284=$AH$3,$AG$3,IF(K284=$AH$4,$AG$4,IF(K284=$AJ$3,$AI$3,IF(K284=$AJ$4,$AI$4,0))))</f>
        <v>1</v>
      </c>
      <c r="AH284" s="11">
        <f t="shared" ref="AH284:AH288" si="703">O284</f>
        <v>1.17</v>
      </c>
      <c r="AI284" s="10">
        <v>0</v>
      </c>
      <c r="AJ284" s="19">
        <f t="shared" si="49"/>
        <v>-1</v>
      </c>
      <c r="AK284" s="21">
        <f t="shared" ref="AK284:AK288" si="704">AJ284+AK283</f>
        <v>81.16</v>
      </c>
      <c r="AL284" s="36"/>
    </row>
    <row r="285" spans="1:38" x14ac:dyDescent="0.2">
      <c r="A285" s="37"/>
      <c r="B285" s="13">
        <f t="shared" si="600"/>
        <v>280</v>
      </c>
      <c r="C285" s="2" t="s">
        <v>672</v>
      </c>
      <c r="D285" s="28">
        <v>44962</v>
      </c>
      <c r="E285" s="2" t="s">
        <v>19</v>
      </c>
      <c r="F285" s="23" t="s">
        <v>27</v>
      </c>
      <c r="G285" s="23" t="s">
        <v>53</v>
      </c>
      <c r="H285" s="23">
        <v>1203</v>
      </c>
      <c r="I285" s="23" t="s">
        <v>78</v>
      </c>
      <c r="J285" s="23" t="s">
        <v>74</v>
      </c>
      <c r="K285" s="63" t="s">
        <v>319</v>
      </c>
      <c r="L285" s="12" t="s">
        <v>60</v>
      </c>
      <c r="M285" s="4">
        <v>9.9499999999999993</v>
      </c>
      <c r="N285" s="10">
        <v>1.1214285714285712</v>
      </c>
      <c r="O285" s="11">
        <v>3.55</v>
      </c>
      <c r="P285" s="10">
        <v>0.43999999999999961</v>
      </c>
      <c r="Q285" s="19">
        <f t="shared" si="55"/>
        <v>-1.6</v>
      </c>
      <c r="R285" s="21">
        <f t="shared" si="692"/>
        <v>472.29999999999984</v>
      </c>
      <c r="S285" s="4">
        <f t="shared" si="693"/>
        <v>9.9499999999999993</v>
      </c>
      <c r="T285" s="10">
        <f t="shared" si="694"/>
        <v>1</v>
      </c>
      <c r="U285" s="11">
        <f t="shared" si="695"/>
        <v>3.55</v>
      </c>
      <c r="V285" s="10">
        <f t="shared" si="696"/>
        <v>1</v>
      </c>
      <c r="W285" s="19">
        <f t="shared" si="533"/>
        <v>-2</v>
      </c>
      <c r="X285" s="21">
        <f t="shared" si="697"/>
        <v>162.21000000000004</v>
      </c>
      <c r="Y285" s="4">
        <f t="shared" si="698"/>
        <v>9.9499999999999993</v>
      </c>
      <c r="Z285" s="10">
        <v>0.40246231155778894</v>
      </c>
      <c r="AA285" s="11">
        <f t="shared" si="699"/>
        <v>3.55</v>
      </c>
      <c r="AB285" s="10">
        <v>0</v>
      </c>
      <c r="AC285" s="19">
        <f t="shared" si="531"/>
        <v>0</v>
      </c>
      <c r="AD285" s="19">
        <f t="shared" si="532"/>
        <v>-0.4</v>
      </c>
      <c r="AE285" s="21">
        <f t="shared" si="700"/>
        <v>93.409999999999982</v>
      </c>
      <c r="AF285" s="4">
        <f t="shared" si="701"/>
        <v>9.9499999999999993</v>
      </c>
      <c r="AG285" s="10">
        <f t="shared" si="702"/>
        <v>1</v>
      </c>
      <c r="AH285" s="11">
        <f t="shared" si="703"/>
        <v>3.55</v>
      </c>
      <c r="AI285" s="10">
        <v>0</v>
      </c>
      <c r="AJ285" s="19">
        <f t="shared" si="49"/>
        <v>-1</v>
      </c>
      <c r="AK285" s="21">
        <f t="shared" si="704"/>
        <v>80.16</v>
      </c>
      <c r="AL285" s="36"/>
    </row>
    <row r="286" spans="1:38" x14ac:dyDescent="0.2">
      <c r="A286" s="37"/>
      <c r="B286" s="13">
        <f t="shared" si="600"/>
        <v>281</v>
      </c>
      <c r="C286" s="2" t="s">
        <v>671</v>
      </c>
      <c r="D286" s="28">
        <v>44962</v>
      </c>
      <c r="E286" s="2" t="s">
        <v>48</v>
      </c>
      <c r="F286" s="23" t="s">
        <v>3</v>
      </c>
      <c r="G286" s="23" t="s">
        <v>53</v>
      </c>
      <c r="H286" s="23">
        <v>1100</v>
      </c>
      <c r="I286" s="23" t="s">
        <v>79</v>
      </c>
      <c r="J286" s="23" t="s">
        <v>74</v>
      </c>
      <c r="K286" s="63" t="s">
        <v>326</v>
      </c>
      <c r="L286" s="12" t="s">
        <v>2</v>
      </c>
      <c r="M286" s="4">
        <v>24.66</v>
      </c>
      <c r="N286" s="10">
        <v>0.420790273556231</v>
      </c>
      <c r="O286" s="11">
        <v>5.08</v>
      </c>
      <c r="P286" s="10">
        <v>0.10999999999999996</v>
      </c>
      <c r="Q286" s="19">
        <f t="shared" si="55"/>
        <v>10.4</v>
      </c>
      <c r="R286" s="21">
        <f t="shared" si="692"/>
        <v>482.69999999999982</v>
      </c>
      <c r="S286" s="4">
        <f t="shared" si="693"/>
        <v>24.66</v>
      </c>
      <c r="T286" s="10">
        <f t="shared" si="694"/>
        <v>1</v>
      </c>
      <c r="U286" s="11">
        <f t="shared" si="695"/>
        <v>5.08</v>
      </c>
      <c r="V286" s="10">
        <f t="shared" si="696"/>
        <v>1</v>
      </c>
      <c r="W286" s="19">
        <f t="shared" si="533"/>
        <v>27.74</v>
      </c>
      <c r="X286" s="21">
        <f t="shared" si="697"/>
        <v>189.95000000000005</v>
      </c>
      <c r="Y286" s="4">
        <f t="shared" si="698"/>
        <v>24.66</v>
      </c>
      <c r="Z286" s="10">
        <v>0.16203564727954972</v>
      </c>
      <c r="AA286" s="11">
        <f t="shared" si="699"/>
        <v>5.08</v>
      </c>
      <c r="AB286" s="10">
        <v>0</v>
      </c>
      <c r="AC286" s="19">
        <f t="shared" si="531"/>
        <v>4</v>
      </c>
      <c r="AD286" s="19">
        <f t="shared" si="532"/>
        <v>3.83</v>
      </c>
      <c r="AE286" s="21">
        <f t="shared" si="700"/>
        <v>97.239999999999981</v>
      </c>
      <c r="AF286" s="4">
        <f t="shared" si="701"/>
        <v>24.66</v>
      </c>
      <c r="AG286" s="10">
        <f t="shared" si="702"/>
        <v>0.25</v>
      </c>
      <c r="AH286" s="11">
        <f t="shared" si="703"/>
        <v>5.08</v>
      </c>
      <c r="AI286" s="10">
        <v>0</v>
      </c>
      <c r="AJ286" s="19">
        <f t="shared" si="49"/>
        <v>5.92</v>
      </c>
      <c r="AK286" s="21">
        <f t="shared" si="704"/>
        <v>86.08</v>
      </c>
      <c r="AL286" s="36"/>
    </row>
    <row r="287" spans="1:38" x14ac:dyDescent="0.2">
      <c r="A287" s="37"/>
      <c r="B287" s="13">
        <f t="shared" si="600"/>
        <v>282</v>
      </c>
      <c r="C287" s="2" t="s">
        <v>673</v>
      </c>
      <c r="D287" s="28">
        <v>44962</v>
      </c>
      <c r="E287" s="2" t="s">
        <v>127</v>
      </c>
      <c r="F287" s="23" t="s">
        <v>33</v>
      </c>
      <c r="G287" s="23" t="s">
        <v>53</v>
      </c>
      <c r="H287" s="23">
        <v>1200</v>
      </c>
      <c r="I287" s="23" t="s">
        <v>79</v>
      </c>
      <c r="J287" s="23" t="s">
        <v>87</v>
      </c>
      <c r="K287" s="63" t="s">
        <v>318</v>
      </c>
      <c r="L287" s="12" t="s">
        <v>71</v>
      </c>
      <c r="M287" s="4">
        <v>6.8</v>
      </c>
      <c r="N287" s="10">
        <v>1.7235396518375241</v>
      </c>
      <c r="O287" s="11">
        <v>1.83</v>
      </c>
      <c r="P287" s="10">
        <v>2.129230769230769</v>
      </c>
      <c r="Q287" s="19">
        <f t="shared" si="55"/>
        <v>-3.9</v>
      </c>
      <c r="R287" s="21">
        <f t="shared" si="692"/>
        <v>478.79999999999984</v>
      </c>
      <c r="S287" s="4">
        <f t="shared" si="693"/>
        <v>6.8</v>
      </c>
      <c r="T287" s="10">
        <f t="shared" si="694"/>
        <v>1</v>
      </c>
      <c r="U287" s="11">
        <f t="shared" si="695"/>
        <v>1.83</v>
      </c>
      <c r="V287" s="10">
        <f t="shared" si="696"/>
        <v>1</v>
      </c>
      <c r="W287" s="19">
        <f t="shared" si="533"/>
        <v>-2</v>
      </c>
      <c r="X287" s="21">
        <f t="shared" si="697"/>
        <v>187.95000000000005</v>
      </c>
      <c r="Y287" s="4">
        <f t="shared" si="698"/>
        <v>6.8</v>
      </c>
      <c r="Z287" s="10">
        <v>0.5879411764705883</v>
      </c>
      <c r="AA287" s="11">
        <f t="shared" si="699"/>
        <v>1.83</v>
      </c>
      <c r="AB287" s="10">
        <v>0</v>
      </c>
      <c r="AC287" s="19">
        <f t="shared" si="531"/>
        <v>0</v>
      </c>
      <c r="AD287" s="19">
        <f t="shared" si="532"/>
        <v>-0.59</v>
      </c>
      <c r="AE287" s="21">
        <f t="shared" si="700"/>
        <v>96.649999999999977</v>
      </c>
      <c r="AF287" s="4">
        <f t="shared" si="701"/>
        <v>6.8</v>
      </c>
      <c r="AG287" s="10">
        <f t="shared" si="702"/>
        <v>0.5</v>
      </c>
      <c r="AH287" s="11">
        <f t="shared" si="703"/>
        <v>1.83</v>
      </c>
      <c r="AI287" s="10">
        <v>0</v>
      </c>
      <c r="AJ287" s="19">
        <f t="shared" si="49"/>
        <v>-0.5</v>
      </c>
      <c r="AK287" s="21">
        <f t="shared" si="704"/>
        <v>85.58</v>
      </c>
      <c r="AL287" s="36"/>
    </row>
    <row r="288" spans="1:38" x14ac:dyDescent="0.2">
      <c r="A288" s="37"/>
      <c r="B288" s="13">
        <f t="shared" si="600"/>
        <v>283</v>
      </c>
      <c r="C288" s="2" t="s">
        <v>203</v>
      </c>
      <c r="D288" s="28">
        <v>44963</v>
      </c>
      <c r="E288" s="2" t="s">
        <v>45</v>
      </c>
      <c r="F288" s="23" t="s">
        <v>22</v>
      </c>
      <c r="G288" s="23" t="s">
        <v>56</v>
      </c>
      <c r="H288" s="23">
        <v>1300</v>
      </c>
      <c r="I288" s="23" t="s">
        <v>79</v>
      </c>
      <c r="J288" s="23" t="s">
        <v>74</v>
      </c>
      <c r="K288" s="63" t="s">
        <v>318</v>
      </c>
      <c r="L288" s="12" t="s">
        <v>71</v>
      </c>
      <c r="M288" s="4">
        <v>9.27</v>
      </c>
      <c r="N288" s="10">
        <v>1.2069696969696968</v>
      </c>
      <c r="O288" s="11">
        <v>3</v>
      </c>
      <c r="P288" s="10">
        <v>0.59</v>
      </c>
      <c r="Q288" s="19">
        <f t="shared" si="55"/>
        <v>-1.8</v>
      </c>
      <c r="R288" s="21">
        <f t="shared" si="692"/>
        <v>476.99999999999983</v>
      </c>
      <c r="S288" s="4">
        <f t="shared" si="693"/>
        <v>9.27</v>
      </c>
      <c r="T288" s="10">
        <f t="shared" si="694"/>
        <v>1</v>
      </c>
      <c r="U288" s="11">
        <f t="shared" si="695"/>
        <v>3</v>
      </c>
      <c r="V288" s="10">
        <f t="shared" si="696"/>
        <v>1</v>
      </c>
      <c r="W288" s="19">
        <f t="shared" si="533"/>
        <v>-2</v>
      </c>
      <c r="X288" s="21">
        <f t="shared" si="697"/>
        <v>185.95000000000005</v>
      </c>
      <c r="Y288" s="4">
        <f t="shared" si="698"/>
        <v>9.27</v>
      </c>
      <c r="Z288" s="10">
        <v>0.43109056424845899</v>
      </c>
      <c r="AA288" s="11">
        <f t="shared" si="699"/>
        <v>3</v>
      </c>
      <c r="AB288" s="10">
        <v>0</v>
      </c>
      <c r="AC288" s="19">
        <f t="shared" si="531"/>
        <v>0</v>
      </c>
      <c r="AD288" s="19">
        <f t="shared" si="532"/>
        <v>-0.43</v>
      </c>
      <c r="AE288" s="21">
        <f t="shared" si="700"/>
        <v>96.21999999999997</v>
      </c>
      <c r="AF288" s="4">
        <f t="shared" si="701"/>
        <v>9.27</v>
      </c>
      <c r="AG288" s="10">
        <f t="shared" si="702"/>
        <v>0.5</v>
      </c>
      <c r="AH288" s="11">
        <f t="shared" si="703"/>
        <v>3</v>
      </c>
      <c r="AI288" s="10">
        <v>0</v>
      </c>
      <c r="AJ288" s="19">
        <f t="shared" si="49"/>
        <v>-0.5</v>
      </c>
      <c r="AK288" s="21">
        <f t="shared" si="704"/>
        <v>85.08</v>
      </c>
      <c r="AL288" s="36"/>
    </row>
    <row r="289" spans="1:38" x14ac:dyDescent="0.2">
      <c r="A289" s="37"/>
      <c r="B289" s="13">
        <f t="shared" si="600"/>
        <v>284</v>
      </c>
      <c r="C289" s="2" t="s">
        <v>676</v>
      </c>
      <c r="D289" s="28">
        <v>44965</v>
      </c>
      <c r="E289" s="2" t="s">
        <v>7</v>
      </c>
      <c r="F289" s="23" t="s">
        <v>3</v>
      </c>
      <c r="G289" s="23" t="s">
        <v>53</v>
      </c>
      <c r="H289" s="23">
        <v>1200</v>
      </c>
      <c r="I289" s="23" t="s">
        <v>79</v>
      </c>
      <c r="J289" s="23" t="s">
        <v>74</v>
      </c>
      <c r="K289" s="63" t="s">
        <v>320</v>
      </c>
      <c r="L289" s="12" t="s">
        <v>2</v>
      </c>
      <c r="M289" s="4">
        <v>1.42</v>
      </c>
      <c r="N289" s="10">
        <v>23.927610748002902</v>
      </c>
      <c r="O289" s="11">
        <v>1.1100000000000001</v>
      </c>
      <c r="P289" s="10">
        <v>0</v>
      </c>
      <c r="Q289" s="19">
        <f t="shared" si="55"/>
        <v>10</v>
      </c>
      <c r="R289" s="21">
        <f t="shared" ref="R289" si="705">Q289+R288</f>
        <v>486.99999999999983</v>
      </c>
      <c r="S289" s="4">
        <f t="shared" ref="S289" si="706">M289</f>
        <v>1.42</v>
      </c>
      <c r="T289" s="10">
        <f t="shared" ref="T289" si="707">IF(S289&gt;0,T$4,0)</f>
        <v>1</v>
      </c>
      <c r="U289" s="11">
        <f t="shared" ref="U289" si="708">O289</f>
        <v>1.1100000000000001</v>
      </c>
      <c r="V289" s="10">
        <f t="shared" ref="V289" si="709">IF(U289&gt;0,V$4,0)</f>
        <v>1</v>
      </c>
      <c r="W289" s="19">
        <f t="shared" si="533"/>
        <v>0.53</v>
      </c>
      <c r="X289" s="21">
        <f t="shared" ref="X289" si="710">W289+X288</f>
        <v>186.48000000000005</v>
      </c>
      <c r="Y289" s="4">
        <f t="shared" ref="Y289" si="711">S289</f>
        <v>1.42</v>
      </c>
      <c r="Z289" s="10">
        <v>2.8197723723439507</v>
      </c>
      <c r="AA289" s="11">
        <f t="shared" ref="AA289" si="712">U289</f>
        <v>1.1100000000000001</v>
      </c>
      <c r="AB289" s="10">
        <v>0</v>
      </c>
      <c r="AC289" s="19">
        <f t="shared" si="531"/>
        <v>4</v>
      </c>
      <c r="AD289" s="19">
        <f t="shared" si="532"/>
        <v>1.18</v>
      </c>
      <c r="AE289" s="21">
        <f t="shared" ref="AE289" si="713">AD289+AE288</f>
        <v>97.399999999999977</v>
      </c>
      <c r="AF289" s="4">
        <f t="shared" ref="AF289" si="714">M289</f>
        <v>1.42</v>
      </c>
      <c r="AG289" s="10">
        <f t="shared" ref="AG289" si="715">IF(K289=$AH$3,$AG$3,IF(K289=$AH$4,$AG$4,IF(K289=$AJ$3,$AI$3,IF(K289=$AJ$4,$AI$4,0))))</f>
        <v>2</v>
      </c>
      <c r="AH289" s="11">
        <f t="shared" ref="AH289" si="716">O289</f>
        <v>1.1100000000000001</v>
      </c>
      <c r="AI289" s="10">
        <v>0</v>
      </c>
      <c r="AJ289" s="19">
        <f t="shared" si="49"/>
        <v>0.84</v>
      </c>
      <c r="AK289" s="21">
        <f t="shared" ref="AK289" si="717">AJ289+AK288</f>
        <v>85.92</v>
      </c>
      <c r="AL289" s="36"/>
    </row>
    <row r="290" spans="1:38" x14ac:dyDescent="0.2">
      <c r="A290" s="37"/>
      <c r="B290" s="13">
        <f t="shared" si="600"/>
        <v>285</v>
      </c>
      <c r="C290" s="2" t="s">
        <v>683</v>
      </c>
      <c r="D290" s="28">
        <v>44967</v>
      </c>
      <c r="E290" s="2" t="s">
        <v>50</v>
      </c>
      <c r="F290" s="23" t="s">
        <v>33</v>
      </c>
      <c r="G290" s="23" t="s">
        <v>56</v>
      </c>
      <c r="H290" s="23">
        <v>1100</v>
      </c>
      <c r="I290" s="23" t="s">
        <v>79</v>
      </c>
      <c r="J290" s="23" t="s">
        <v>74</v>
      </c>
      <c r="K290" s="63" t="s">
        <v>318</v>
      </c>
      <c r="L290" s="12" t="s">
        <v>1</v>
      </c>
      <c r="M290" s="4">
        <v>5.2</v>
      </c>
      <c r="N290" s="10">
        <v>2.3853092006033183</v>
      </c>
      <c r="O290" s="11">
        <v>2.23</v>
      </c>
      <c r="P290" s="10">
        <v>1.96</v>
      </c>
      <c r="Q290" s="19">
        <f t="shared" si="55"/>
        <v>0</v>
      </c>
      <c r="R290" s="21">
        <f t="shared" ref="R290" si="718">Q290+R289</f>
        <v>486.99999999999983</v>
      </c>
      <c r="S290" s="4">
        <f t="shared" ref="S290" si="719">M290</f>
        <v>5.2</v>
      </c>
      <c r="T290" s="10">
        <f t="shared" ref="T290" si="720">IF(S290&gt;0,T$4,0)</f>
        <v>1</v>
      </c>
      <c r="U290" s="11">
        <f t="shared" ref="U290" si="721">O290</f>
        <v>2.23</v>
      </c>
      <c r="V290" s="10">
        <f t="shared" ref="V290" si="722">IF(U290&gt;0,V$4,0)</f>
        <v>1</v>
      </c>
      <c r="W290" s="19">
        <f t="shared" si="533"/>
        <v>0.23</v>
      </c>
      <c r="X290" s="21">
        <f t="shared" ref="X290" si="723">W290+X289</f>
        <v>186.71000000000004</v>
      </c>
      <c r="Y290" s="4">
        <f t="shared" ref="Y290" si="724">S290</f>
        <v>5.2</v>
      </c>
      <c r="Z290" s="10">
        <v>0.76961538461538459</v>
      </c>
      <c r="AA290" s="11">
        <f t="shared" ref="AA290" si="725">U290</f>
        <v>2.23</v>
      </c>
      <c r="AB290" s="10">
        <v>0</v>
      </c>
      <c r="AC290" s="19">
        <f t="shared" si="531"/>
        <v>0</v>
      </c>
      <c r="AD290" s="19">
        <f t="shared" si="532"/>
        <v>-0.77</v>
      </c>
      <c r="AE290" s="21">
        <f t="shared" ref="AE290" si="726">AD290+AE289</f>
        <v>96.629999999999981</v>
      </c>
      <c r="AF290" s="4">
        <f t="shared" ref="AF290" si="727">M290</f>
        <v>5.2</v>
      </c>
      <c r="AG290" s="10">
        <f t="shared" ref="AG290" si="728">IF(K290=$AH$3,$AG$3,IF(K290=$AH$4,$AG$4,IF(K290=$AJ$3,$AI$3,IF(K290=$AJ$4,$AI$4,0))))</f>
        <v>0.5</v>
      </c>
      <c r="AH290" s="11">
        <f t="shared" ref="AH290" si="729">O290</f>
        <v>2.23</v>
      </c>
      <c r="AI290" s="10">
        <v>0</v>
      </c>
      <c r="AJ290" s="19">
        <f t="shared" si="49"/>
        <v>-0.5</v>
      </c>
      <c r="AK290" s="21">
        <f t="shared" ref="AK290" si="730">AJ290+AK289</f>
        <v>85.42</v>
      </c>
      <c r="AL290" s="36"/>
    </row>
    <row r="291" spans="1:38" x14ac:dyDescent="0.2">
      <c r="A291" s="37"/>
      <c r="B291" s="13">
        <f t="shared" si="600"/>
        <v>286</v>
      </c>
      <c r="C291" s="2" t="s">
        <v>685</v>
      </c>
      <c r="D291" s="28">
        <v>44968</v>
      </c>
      <c r="E291" s="2" t="s">
        <v>63</v>
      </c>
      <c r="F291" s="23" t="s">
        <v>18</v>
      </c>
      <c r="G291" s="23" t="s">
        <v>53</v>
      </c>
      <c r="H291" s="23">
        <v>1209</v>
      </c>
      <c r="I291" s="23" t="s">
        <v>79</v>
      </c>
      <c r="J291" s="23" t="s">
        <v>74</v>
      </c>
      <c r="K291" s="63" t="s">
        <v>318</v>
      </c>
      <c r="L291" s="12" t="s">
        <v>46</v>
      </c>
      <c r="M291" s="4">
        <v>13.74</v>
      </c>
      <c r="N291" s="10">
        <v>0.78843137254901952</v>
      </c>
      <c r="O291" s="11">
        <v>2.97</v>
      </c>
      <c r="P291" s="10">
        <v>0.39333333333333298</v>
      </c>
      <c r="Q291" s="19">
        <f t="shared" si="55"/>
        <v>-1.2</v>
      </c>
      <c r="R291" s="21">
        <f t="shared" ref="R291" si="731">Q291+R290</f>
        <v>485.79999999999984</v>
      </c>
      <c r="S291" s="4">
        <f t="shared" ref="S291" si="732">M291</f>
        <v>13.74</v>
      </c>
      <c r="T291" s="10">
        <f t="shared" ref="T291" si="733">IF(S291&gt;0,T$4,0)</f>
        <v>1</v>
      </c>
      <c r="U291" s="11">
        <f t="shared" ref="U291" si="734">O291</f>
        <v>2.97</v>
      </c>
      <c r="V291" s="10">
        <f t="shared" ref="V291" si="735">IF(U291&gt;0,V$4,0)</f>
        <v>1</v>
      </c>
      <c r="W291" s="19">
        <f t="shared" si="533"/>
        <v>-2</v>
      </c>
      <c r="X291" s="21">
        <f t="shared" ref="X291" si="736">W291+X290</f>
        <v>184.71000000000004</v>
      </c>
      <c r="Y291" s="4">
        <f t="shared" ref="Y291" si="737">S291</f>
        <v>13.74</v>
      </c>
      <c r="Z291" s="10">
        <v>0.29102481751824821</v>
      </c>
      <c r="AA291" s="11">
        <f t="shared" ref="AA291" si="738">U291</f>
        <v>2.97</v>
      </c>
      <c r="AB291" s="10">
        <v>0</v>
      </c>
      <c r="AC291" s="19">
        <f t="shared" si="531"/>
        <v>0</v>
      </c>
      <c r="AD291" s="19">
        <f t="shared" si="532"/>
        <v>-0.28999999999999998</v>
      </c>
      <c r="AE291" s="21">
        <f t="shared" ref="AE291" si="739">AD291+AE290</f>
        <v>96.339999999999975</v>
      </c>
      <c r="AF291" s="4">
        <f t="shared" ref="AF291" si="740">M291</f>
        <v>13.74</v>
      </c>
      <c r="AG291" s="10">
        <f t="shared" ref="AG291" si="741">IF(K291=$AH$3,$AG$3,IF(K291=$AH$4,$AG$4,IF(K291=$AJ$3,$AI$3,IF(K291=$AJ$4,$AI$4,0))))</f>
        <v>0.5</v>
      </c>
      <c r="AH291" s="11">
        <f t="shared" ref="AH291" si="742">O291</f>
        <v>2.97</v>
      </c>
      <c r="AI291" s="10">
        <v>0</v>
      </c>
      <c r="AJ291" s="19">
        <f t="shared" si="49"/>
        <v>-0.5</v>
      </c>
      <c r="AK291" s="21">
        <f t="shared" ref="AK291" si="743">AJ291+AK290</f>
        <v>84.92</v>
      </c>
      <c r="AL291" s="36"/>
    </row>
    <row r="292" spans="1:38" x14ac:dyDescent="0.2">
      <c r="A292" s="37"/>
      <c r="B292" s="13">
        <f t="shared" si="600"/>
        <v>287</v>
      </c>
      <c r="C292" s="2" t="s">
        <v>684</v>
      </c>
      <c r="D292" s="28">
        <v>44969</v>
      </c>
      <c r="E292" s="2" t="s">
        <v>32</v>
      </c>
      <c r="F292" s="23" t="s">
        <v>3</v>
      </c>
      <c r="G292" s="23" t="s">
        <v>53</v>
      </c>
      <c r="H292" s="23">
        <v>1000</v>
      </c>
      <c r="I292" s="23" t="s">
        <v>79</v>
      </c>
      <c r="J292" s="23" t="s">
        <v>74</v>
      </c>
      <c r="K292" s="63" t="s">
        <v>320</v>
      </c>
      <c r="L292" s="12" t="s">
        <v>5</v>
      </c>
      <c r="M292" s="4">
        <v>3.72</v>
      </c>
      <c r="N292" s="10">
        <v>3.6897674418604653</v>
      </c>
      <c r="O292" s="11">
        <v>1.75</v>
      </c>
      <c r="P292" s="10">
        <v>0</v>
      </c>
      <c r="Q292" s="19">
        <f t="shared" si="55"/>
        <v>-3.7</v>
      </c>
      <c r="R292" s="21">
        <f t="shared" ref="R292" si="744">Q292+R291</f>
        <v>482.09999999999985</v>
      </c>
      <c r="S292" s="4">
        <f t="shared" ref="S292" si="745">M292</f>
        <v>3.72</v>
      </c>
      <c r="T292" s="10">
        <f t="shared" ref="T292" si="746">IF(S292&gt;0,T$4,0)</f>
        <v>1</v>
      </c>
      <c r="U292" s="11">
        <f t="shared" ref="U292" si="747">O292</f>
        <v>1.75</v>
      </c>
      <c r="V292" s="10">
        <f t="shared" ref="V292" si="748">IF(U292&gt;0,V$4,0)</f>
        <v>1</v>
      </c>
      <c r="W292" s="19">
        <f t="shared" si="533"/>
        <v>-0.25</v>
      </c>
      <c r="X292" s="21">
        <f t="shared" ref="X292" si="749">W292+X291</f>
        <v>184.46000000000004</v>
      </c>
      <c r="Y292" s="4">
        <f t="shared" ref="Y292" si="750">S292</f>
        <v>3.72</v>
      </c>
      <c r="Z292" s="10">
        <v>1.0751006711409394</v>
      </c>
      <c r="AA292" s="11">
        <f t="shared" ref="AA292" si="751">U292</f>
        <v>1.75</v>
      </c>
      <c r="AB292" s="10">
        <v>0</v>
      </c>
      <c r="AC292" s="19">
        <f t="shared" si="531"/>
        <v>0</v>
      </c>
      <c r="AD292" s="19">
        <f t="shared" si="532"/>
        <v>-1.08</v>
      </c>
      <c r="AE292" s="21">
        <f t="shared" ref="AE292" si="752">AD292+AE291</f>
        <v>95.259999999999977</v>
      </c>
      <c r="AF292" s="4">
        <f t="shared" ref="AF292" si="753">M292</f>
        <v>3.72</v>
      </c>
      <c r="AG292" s="10">
        <f t="shared" ref="AG292" si="754">IF(K292=$AH$3,$AG$3,IF(K292=$AH$4,$AG$4,IF(K292=$AJ$3,$AI$3,IF(K292=$AJ$4,$AI$4,0))))</f>
        <v>2</v>
      </c>
      <c r="AH292" s="11">
        <f t="shared" ref="AH292" si="755">O292</f>
        <v>1.75</v>
      </c>
      <c r="AI292" s="10">
        <v>0</v>
      </c>
      <c r="AJ292" s="19">
        <f t="shared" si="49"/>
        <v>-2</v>
      </c>
      <c r="AK292" s="21">
        <f t="shared" ref="AK292" si="756">AJ292+AK291</f>
        <v>82.92</v>
      </c>
      <c r="AL292" s="36"/>
    </row>
    <row r="293" spans="1:38" x14ac:dyDescent="0.2">
      <c r="A293" s="37"/>
      <c r="B293" s="13">
        <f t="shared" si="600"/>
        <v>288</v>
      </c>
      <c r="C293" s="2" t="s">
        <v>252</v>
      </c>
      <c r="D293" s="28">
        <v>44969</v>
      </c>
      <c r="E293" s="2" t="s">
        <v>44</v>
      </c>
      <c r="F293" s="23" t="s">
        <v>18</v>
      </c>
      <c r="G293" s="23" t="s">
        <v>53</v>
      </c>
      <c r="H293" s="23">
        <v>1106</v>
      </c>
      <c r="I293" s="23" t="s">
        <v>79</v>
      </c>
      <c r="J293" s="23" t="s">
        <v>74</v>
      </c>
      <c r="K293" s="63" t="s">
        <v>318</v>
      </c>
      <c r="L293" s="12" t="s">
        <v>46</v>
      </c>
      <c r="M293" s="4">
        <v>4.71</v>
      </c>
      <c r="N293" s="10">
        <v>2.7005797101449271</v>
      </c>
      <c r="O293" s="11">
        <v>2.0299999999999998</v>
      </c>
      <c r="P293" s="10">
        <v>2.5741176470588236</v>
      </c>
      <c r="Q293" s="19">
        <f t="shared" si="55"/>
        <v>-5.3</v>
      </c>
      <c r="R293" s="21">
        <f t="shared" ref="R293:R295" si="757">Q293+R292</f>
        <v>476.79999999999984</v>
      </c>
      <c r="S293" s="4">
        <f t="shared" ref="S293:S295" si="758">M293</f>
        <v>4.71</v>
      </c>
      <c r="T293" s="10">
        <f t="shared" ref="T293:T295" si="759">IF(S293&gt;0,T$4,0)</f>
        <v>1</v>
      </c>
      <c r="U293" s="11">
        <f t="shared" ref="U293:U295" si="760">O293</f>
        <v>2.0299999999999998</v>
      </c>
      <c r="V293" s="10">
        <f t="shared" ref="V293:V295" si="761">IF(U293&gt;0,V$4,0)</f>
        <v>1</v>
      </c>
      <c r="W293" s="19">
        <f t="shared" si="533"/>
        <v>-2</v>
      </c>
      <c r="X293" s="21">
        <f t="shared" ref="X293:X295" si="762">W293+X292</f>
        <v>182.46000000000004</v>
      </c>
      <c r="Y293" s="4">
        <f t="shared" ref="Y293:Y295" si="763">S293</f>
        <v>4.71</v>
      </c>
      <c r="Z293" s="10">
        <v>0.84832962845347737</v>
      </c>
      <c r="AA293" s="11">
        <f t="shared" ref="AA293:AA295" si="764">U293</f>
        <v>2.0299999999999998</v>
      </c>
      <c r="AB293" s="10">
        <v>0</v>
      </c>
      <c r="AC293" s="19">
        <f t="shared" si="531"/>
        <v>0</v>
      </c>
      <c r="AD293" s="19">
        <f t="shared" si="532"/>
        <v>-0.85</v>
      </c>
      <c r="AE293" s="21">
        <f t="shared" ref="AE293:AE295" si="765">AD293+AE292</f>
        <v>94.409999999999982</v>
      </c>
      <c r="AF293" s="4">
        <f t="shared" ref="AF293:AF295" si="766">M293</f>
        <v>4.71</v>
      </c>
      <c r="AG293" s="10">
        <f t="shared" ref="AG293:AG295" si="767">IF(K293=$AH$3,$AG$3,IF(K293=$AH$4,$AG$4,IF(K293=$AJ$3,$AI$3,IF(K293=$AJ$4,$AI$4,0))))</f>
        <v>0.5</v>
      </c>
      <c r="AH293" s="11">
        <f t="shared" ref="AH293:AH295" si="768">O293</f>
        <v>2.0299999999999998</v>
      </c>
      <c r="AI293" s="10">
        <v>0</v>
      </c>
      <c r="AJ293" s="19">
        <f t="shared" si="49"/>
        <v>-0.5</v>
      </c>
      <c r="AK293" s="21">
        <f t="shared" ref="AK293:AK295" si="769">AJ293+AK292</f>
        <v>82.42</v>
      </c>
      <c r="AL293" s="36"/>
    </row>
    <row r="294" spans="1:38" x14ac:dyDescent="0.2">
      <c r="A294" s="37"/>
      <c r="B294" s="13">
        <f t="shared" si="600"/>
        <v>289</v>
      </c>
      <c r="C294" s="2" t="s">
        <v>628</v>
      </c>
      <c r="D294" s="28">
        <v>44969</v>
      </c>
      <c r="E294" s="2" t="s">
        <v>44</v>
      </c>
      <c r="F294" s="23" t="s">
        <v>3</v>
      </c>
      <c r="G294" s="23" t="s">
        <v>53</v>
      </c>
      <c r="H294" s="23">
        <v>1406</v>
      </c>
      <c r="I294" s="23" t="s">
        <v>79</v>
      </c>
      <c r="J294" s="23" t="s">
        <v>74</v>
      </c>
      <c r="K294" s="63" t="s">
        <v>319</v>
      </c>
      <c r="L294" s="12" t="s">
        <v>5</v>
      </c>
      <c r="M294" s="4">
        <v>3.8</v>
      </c>
      <c r="N294" s="10">
        <v>3.5723809523809531</v>
      </c>
      <c r="O294" s="11">
        <v>1.57</v>
      </c>
      <c r="P294" s="10">
        <v>0</v>
      </c>
      <c r="Q294" s="19">
        <f t="shared" si="55"/>
        <v>-3.6</v>
      </c>
      <c r="R294" s="21">
        <f t="shared" si="757"/>
        <v>473.19999999999982</v>
      </c>
      <c r="S294" s="4">
        <f t="shared" si="758"/>
        <v>3.8</v>
      </c>
      <c r="T294" s="10">
        <f t="shared" si="759"/>
        <v>1</v>
      </c>
      <c r="U294" s="11">
        <f t="shared" si="760"/>
        <v>1.57</v>
      </c>
      <c r="V294" s="10">
        <f t="shared" si="761"/>
        <v>1</v>
      </c>
      <c r="W294" s="19">
        <f t="shared" si="533"/>
        <v>-0.43</v>
      </c>
      <c r="X294" s="21">
        <f t="shared" si="762"/>
        <v>182.03000000000003</v>
      </c>
      <c r="Y294" s="4">
        <f t="shared" si="763"/>
        <v>3.8</v>
      </c>
      <c r="Z294" s="10">
        <v>1.0521052631578947</v>
      </c>
      <c r="AA294" s="11">
        <f t="shared" si="764"/>
        <v>1.57</v>
      </c>
      <c r="AB294" s="10">
        <v>0</v>
      </c>
      <c r="AC294" s="19">
        <f t="shared" si="531"/>
        <v>0</v>
      </c>
      <c r="AD294" s="19">
        <f t="shared" si="532"/>
        <v>-1.05</v>
      </c>
      <c r="AE294" s="21">
        <f t="shared" si="765"/>
        <v>93.359999999999985</v>
      </c>
      <c r="AF294" s="4">
        <f t="shared" si="766"/>
        <v>3.8</v>
      </c>
      <c r="AG294" s="10">
        <f t="shared" si="767"/>
        <v>1</v>
      </c>
      <c r="AH294" s="11">
        <f t="shared" si="768"/>
        <v>1.57</v>
      </c>
      <c r="AI294" s="10">
        <v>0</v>
      </c>
      <c r="AJ294" s="19">
        <f t="shared" si="49"/>
        <v>-1</v>
      </c>
      <c r="AK294" s="21">
        <f t="shared" si="769"/>
        <v>81.42</v>
      </c>
      <c r="AL294" s="36"/>
    </row>
    <row r="295" spans="1:38" x14ac:dyDescent="0.2">
      <c r="A295" s="37"/>
      <c r="B295" s="13">
        <f t="shared" si="600"/>
        <v>290</v>
      </c>
      <c r="C295" s="2" t="s">
        <v>697</v>
      </c>
      <c r="D295" s="28">
        <v>44971</v>
      </c>
      <c r="E295" s="2" t="s">
        <v>4</v>
      </c>
      <c r="F295" s="23" t="s">
        <v>18</v>
      </c>
      <c r="G295" s="23" t="s">
        <v>53</v>
      </c>
      <c r="H295" s="23">
        <v>1106</v>
      </c>
      <c r="I295" s="23" t="s">
        <v>79</v>
      </c>
      <c r="J295" s="23" t="s">
        <v>74</v>
      </c>
      <c r="K295" s="63" t="s">
        <v>320</v>
      </c>
      <c r="L295" s="12" t="s">
        <v>2</v>
      </c>
      <c r="M295" s="4">
        <v>2.6</v>
      </c>
      <c r="N295" s="10">
        <v>6.2246153846153849</v>
      </c>
      <c r="O295" s="11">
        <v>1.41</v>
      </c>
      <c r="P295" s="10">
        <v>0</v>
      </c>
      <c r="Q295" s="19">
        <f t="shared" si="55"/>
        <v>10</v>
      </c>
      <c r="R295" s="21">
        <f t="shared" si="757"/>
        <v>483.19999999999982</v>
      </c>
      <c r="S295" s="4">
        <f t="shared" si="758"/>
        <v>2.6</v>
      </c>
      <c r="T295" s="10">
        <f t="shared" si="759"/>
        <v>1</v>
      </c>
      <c r="U295" s="11">
        <f t="shared" si="760"/>
        <v>1.41</v>
      </c>
      <c r="V295" s="10">
        <f t="shared" si="761"/>
        <v>1</v>
      </c>
      <c r="W295" s="19">
        <f t="shared" si="533"/>
        <v>2.0099999999999998</v>
      </c>
      <c r="X295" s="21">
        <f t="shared" si="762"/>
        <v>184.04000000000002</v>
      </c>
      <c r="Y295" s="4">
        <f t="shared" si="763"/>
        <v>2.6</v>
      </c>
      <c r="Z295" s="10">
        <v>1.5369230769230768</v>
      </c>
      <c r="AA295" s="11">
        <f t="shared" si="764"/>
        <v>1.41</v>
      </c>
      <c r="AB295" s="10">
        <v>0</v>
      </c>
      <c r="AC295" s="19">
        <f t="shared" si="531"/>
        <v>4</v>
      </c>
      <c r="AD295" s="19">
        <f t="shared" si="532"/>
        <v>2.46</v>
      </c>
      <c r="AE295" s="21">
        <f t="shared" si="765"/>
        <v>95.819999999999979</v>
      </c>
      <c r="AF295" s="4">
        <f t="shared" si="766"/>
        <v>2.6</v>
      </c>
      <c r="AG295" s="10">
        <f t="shared" si="767"/>
        <v>2</v>
      </c>
      <c r="AH295" s="11">
        <f t="shared" si="768"/>
        <v>1.41</v>
      </c>
      <c r="AI295" s="10">
        <v>0</v>
      </c>
      <c r="AJ295" s="19">
        <f t="shared" si="49"/>
        <v>3.2</v>
      </c>
      <c r="AK295" s="21">
        <f t="shared" si="769"/>
        <v>84.62</v>
      </c>
      <c r="AL295" s="36"/>
    </row>
    <row r="296" spans="1:38" x14ac:dyDescent="0.2">
      <c r="A296" s="37"/>
      <c r="B296" s="13">
        <f t="shared" si="600"/>
        <v>291</v>
      </c>
      <c r="C296" s="2" t="s">
        <v>693</v>
      </c>
      <c r="D296" s="28">
        <v>44973</v>
      </c>
      <c r="E296" s="2" t="s">
        <v>36</v>
      </c>
      <c r="F296" s="23" t="s">
        <v>18</v>
      </c>
      <c r="G296" s="23" t="s">
        <v>53</v>
      </c>
      <c r="H296" s="23">
        <v>1000</v>
      </c>
      <c r="I296" s="23" t="s">
        <v>79</v>
      </c>
      <c r="J296" s="23" t="s">
        <v>74</v>
      </c>
      <c r="K296" s="63" t="s">
        <v>318</v>
      </c>
      <c r="L296" s="12" t="s">
        <v>1</v>
      </c>
      <c r="M296" s="4">
        <v>3.3</v>
      </c>
      <c r="N296" s="10">
        <v>4.3523456790123456</v>
      </c>
      <c r="O296" s="11">
        <v>1.48</v>
      </c>
      <c r="P296" s="10">
        <v>0</v>
      </c>
      <c r="Q296" s="19">
        <f t="shared" si="55"/>
        <v>-4.4000000000000004</v>
      </c>
      <c r="R296" s="21">
        <f t="shared" ref="R296" si="770">Q296+R295</f>
        <v>478.79999999999984</v>
      </c>
      <c r="S296" s="4">
        <f t="shared" ref="S296" si="771">M296</f>
        <v>3.3</v>
      </c>
      <c r="T296" s="10">
        <f t="shared" ref="T296" si="772">IF(S296&gt;0,T$4,0)</f>
        <v>1</v>
      </c>
      <c r="U296" s="11">
        <f t="shared" ref="U296" si="773">O296</f>
        <v>1.48</v>
      </c>
      <c r="V296" s="10">
        <f t="shared" ref="V296" si="774">IF(U296&gt;0,V$4,0)</f>
        <v>1</v>
      </c>
      <c r="W296" s="19">
        <f t="shared" si="533"/>
        <v>-0.52</v>
      </c>
      <c r="X296" s="21">
        <f t="shared" ref="X296" si="775">W296+X295</f>
        <v>183.52</v>
      </c>
      <c r="Y296" s="4">
        <f t="shared" ref="Y296" si="776">S296</f>
        <v>3.3</v>
      </c>
      <c r="Z296" s="10">
        <v>1.2130303030303033</v>
      </c>
      <c r="AA296" s="11">
        <f t="shared" ref="AA296" si="777">U296</f>
        <v>1.48</v>
      </c>
      <c r="AB296" s="10">
        <v>0</v>
      </c>
      <c r="AC296" s="19">
        <f t="shared" si="531"/>
        <v>0</v>
      </c>
      <c r="AD296" s="19">
        <f t="shared" si="532"/>
        <v>-1.21</v>
      </c>
      <c r="AE296" s="21">
        <f t="shared" ref="AE296" si="778">AD296+AE295</f>
        <v>94.609999999999985</v>
      </c>
      <c r="AF296" s="4">
        <f t="shared" ref="AF296" si="779">M296</f>
        <v>3.3</v>
      </c>
      <c r="AG296" s="10">
        <f t="shared" ref="AG296" si="780">IF(K296=$AH$3,$AG$3,IF(K296=$AH$4,$AG$4,IF(K296=$AJ$3,$AI$3,IF(K296=$AJ$4,$AI$4,0))))</f>
        <v>0.5</v>
      </c>
      <c r="AH296" s="11">
        <f t="shared" ref="AH296" si="781">O296</f>
        <v>1.48</v>
      </c>
      <c r="AI296" s="10">
        <v>0</v>
      </c>
      <c r="AJ296" s="19">
        <f t="shared" si="49"/>
        <v>-0.5</v>
      </c>
      <c r="AK296" s="21">
        <f t="shared" ref="AK296" si="782">AJ296+AK295</f>
        <v>84.12</v>
      </c>
      <c r="AL296" s="36"/>
    </row>
    <row r="297" spans="1:38" x14ac:dyDescent="0.2">
      <c r="A297" s="37"/>
      <c r="B297" s="13">
        <f t="shared" si="600"/>
        <v>292</v>
      </c>
      <c r="C297" s="2" t="s">
        <v>696</v>
      </c>
      <c r="D297" s="28">
        <v>44974</v>
      </c>
      <c r="E297" s="2" t="s">
        <v>45</v>
      </c>
      <c r="F297" s="23" t="s">
        <v>29</v>
      </c>
      <c r="G297" s="23" t="s">
        <v>53</v>
      </c>
      <c r="H297" s="23">
        <v>1200</v>
      </c>
      <c r="I297" s="23" t="s">
        <v>79</v>
      </c>
      <c r="J297" s="23" t="s">
        <v>74</v>
      </c>
      <c r="K297" s="63" t="s">
        <v>320</v>
      </c>
      <c r="L297" s="12" t="s">
        <v>2</v>
      </c>
      <c r="M297" s="4">
        <v>1.42</v>
      </c>
      <c r="N297" s="10">
        <v>23.927610748002902</v>
      </c>
      <c r="O297" s="11">
        <v>1.1299999999999999</v>
      </c>
      <c r="P297" s="10">
        <v>0</v>
      </c>
      <c r="Q297" s="19">
        <f t="shared" si="55"/>
        <v>10</v>
      </c>
      <c r="R297" s="21">
        <f t="shared" ref="R297" si="783">Q297+R296</f>
        <v>488.79999999999984</v>
      </c>
      <c r="S297" s="4">
        <f t="shared" ref="S297" si="784">M297</f>
        <v>1.42</v>
      </c>
      <c r="T297" s="10">
        <f t="shared" ref="T297" si="785">IF(S297&gt;0,T$4,0)</f>
        <v>1</v>
      </c>
      <c r="U297" s="11">
        <f t="shared" ref="U297" si="786">O297</f>
        <v>1.1299999999999999</v>
      </c>
      <c r="V297" s="10">
        <f t="shared" ref="V297" si="787">IF(U297&gt;0,V$4,0)</f>
        <v>1</v>
      </c>
      <c r="W297" s="19">
        <f t="shared" si="533"/>
        <v>0.55000000000000004</v>
      </c>
      <c r="X297" s="21">
        <f t="shared" ref="X297" si="788">W297+X296</f>
        <v>184.07000000000002</v>
      </c>
      <c r="Y297" s="4">
        <f t="shared" ref="Y297" si="789">S297</f>
        <v>1.42</v>
      </c>
      <c r="Z297" s="10">
        <v>2.8197723723439507</v>
      </c>
      <c r="AA297" s="11">
        <f t="shared" ref="AA297" si="790">U297</f>
        <v>1.1299999999999999</v>
      </c>
      <c r="AB297" s="10">
        <v>0</v>
      </c>
      <c r="AC297" s="19">
        <f t="shared" si="531"/>
        <v>4</v>
      </c>
      <c r="AD297" s="19">
        <f t="shared" si="532"/>
        <v>1.18</v>
      </c>
      <c r="AE297" s="21">
        <f t="shared" ref="AE297" si="791">AD297+AE296</f>
        <v>95.789999999999992</v>
      </c>
      <c r="AF297" s="4">
        <f t="shared" ref="AF297" si="792">M297</f>
        <v>1.42</v>
      </c>
      <c r="AG297" s="10">
        <f t="shared" ref="AG297" si="793">IF(K297=$AH$3,$AG$3,IF(K297=$AH$4,$AG$4,IF(K297=$AJ$3,$AI$3,IF(K297=$AJ$4,$AI$4,0))))</f>
        <v>2</v>
      </c>
      <c r="AH297" s="11">
        <f t="shared" ref="AH297" si="794">O297</f>
        <v>1.1299999999999999</v>
      </c>
      <c r="AI297" s="10">
        <v>0</v>
      </c>
      <c r="AJ297" s="19">
        <f t="shared" si="49"/>
        <v>0.84</v>
      </c>
      <c r="AK297" s="21">
        <f t="shared" ref="AK297" si="795">AJ297+AK296</f>
        <v>84.960000000000008</v>
      </c>
      <c r="AL297" s="36"/>
    </row>
    <row r="298" spans="1:38" x14ac:dyDescent="0.2">
      <c r="A298" s="37"/>
      <c r="B298" s="13">
        <f t="shared" si="600"/>
        <v>293</v>
      </c>
      <c r="C298" s="2" t="s">
        <v>698</v>
      </c>
      <c r="D298" s="28">
        <v>44975</v>
      </c>
      <c r="E298" s="2" t="s">
        <v>32</v>
      </c>
      <c r="F298" s="23" t="s">
        <v>27</v>
      </c>
      <c r="G298" s="23" t="s">
        <v>375</v>
      </c>
      <c r="H298" s="23">
        <v>1100</v>
      </c>
      <c r="I298" s="23" t="s">
        <v>79</v>
      </c>
      <c r="J298" s="23" t="s">
        <v>74</v>
      </c>
      <c r="K298" s="63" t="s">
        <v>319</v>
      </c>
      <c r="L298" s="12" t="s">
        <v>52</v>
      </c>
      <c r="M298" s="4">
        <v>2.25</v>
      </c>
      <c r="N298" s="10">
        <v>7.9600000000000009</v>
      </c>
      <c r="O298" s="11">
        <v>1.4</v>
      </c>
      <c r="P298" s="10">
        <v>0</v>
      </c>
      <c r="Q298" s="19">
        <f t="shared" si="55"/>
        <v>-8</v>
      </c>
      <c r="R298" s="21">
        <f t="shared" ref="R298" si="796">Q298+R297</f>
        <v>480.79999999999984</v>
      </c>
      <c r="S298" s="4">
        <f t="shared" ref="S298" si="797">M298</f>
        <v>2.25</v>
      </c>
      <c r="T298" s="10">
        <f t="shared" ref="T298" si="798">IF(S298&gt;0,T$4,0)</f>
        <v>1</v>
      </c>
      <c r="U298" s="11">
        <f t="shared" ref="U298" si="799">O298</f>
        <v>1.4</v>
      </c>
      <c r="V298" s="10">
        <f t="shared" ref="V298" si="800">IF(U298&gt;0,V$4,0)</f>
        <v>1</v>
      </c>
      <c r="W298" s="19">
        <f t="shared" si="533"/>
        <v>-2</v>
      </c>
      <c r="X298" s="21">
        <f t="shared" ref="X298" si="801">W298+X297</f>
        <v>182.07000000000002</v>
      </c>
      <c r="Y298" s="4">
        <f t="shared" ref="Y298" si="802">S298</f>
        <v>2.25</v>
      </c>
      <c r="Z298" s="10">
        <v>1.7766666666666668</v>
      </c>
      <c r="AA298" s="11">
        <f t="shared" ref="AA298" si="803">U298</f>
        <v>1.4</v>
      </c>
      <c r="AB298" s="10">
        <v>0</v>
      </c>
      <c r="AC298" s="19">
        <f t="shared" si="531"/>
        <v>0</v>
      </c>
      <c r="AD298" s="19">
        <f t="shared" si="532"/>
        <v>-1.78</v>
      </c>
      <c r="AE298" s="21">
        <f t="shared" ref="AE298" si="804">AD298+AE297</f>
        <v>94.009999999999991</v>
      </c>
      <c r="AF298" s="4">
        <f t="shared" ref="AF298" si="805">M298</f>
        <v>2.25</v>
      </c>
      <c r="AG298" s="10">
        <f t="shared" ref="AG298" si="806">IF(K298=$AH$3,$AG$3,IF(K298=$AH$4,$AG$4,IF(K298=$AJ$3,$AI$3,IF(K298=$AJ$4,$AI$4,0))))</f>
        <v>1</v>
      </c>
      <c r="AH298" s="11">
        <f t="shared" ref="AH298" si="807">O298</f>
        <v>1.4</v>
      </c>
      <c r="AI298" s="10">
        <v>0</v>
      </c>
      <c r="AJ298" s="19">
        <f t="shared" si="49"/>
        <v>-1</v>
      </c>
      <c r="AK298" s="21">
        <f t="shared" ref="AK298" si="808">AJ298+AK297</f>
        <v>83.960000000000008</v>
      </c>
      <c r="AL298" s="36"/>
    </row>
    <row r="299" spans="1:38" x14ac:dyDescent="0.2">
      <c r="A299" s="37"/>
      <c r="B299" s="13">
        <f t="shared" si="600"/>
        <v>294</v>
      </c>
      <c r="C299" s="2" t="s">
        <v>701</v>
      </c>
      <c r="D299" s="28">
        <v>44976</v>
      </c>
      <c r="E299" s="2" t="s">
        <v>25</v>
      </c>
      <c r="F299" s="23" t="s">
        <v>27</v>
      </c>
      <c r="G299" s="23" t="s">
        <v>53</v>
      </c>
      <c r="H299" s="23">
        <v>1200</v>
      </c>
      <c r="I299" s="23" t="s">
        <v>79</v>
      </c>
      <c r="J299" s="23" t="s">
        <v>74</v>
      </c>
      <c r="K299" s="63" t="s">
        <v>318</v>
      </c>
      <c r="L299" s="12" t="s">
        <v>46</v>
      </c>
      <c r="M299" s="4">
        <v>4.4000000000000004</v>
      </c>
      <c r="N299" s="10">
        <v>2.9316701607267643</v>
      </c>
      <c r="O299" s="11">
        <v>1.85</v>
      </c>
      <c r="P299" s="10">
        <v>3.4830769230769234</v>
      </c>
      <c r="Q299" s="19">
        <f t="shared" si="55"/>
        <v>-6.4</v>
      </c>
      <c r="R299" s="21">
        <f t="shared" ref="R299" si="809">Q299+R298</f>
        <v>474.39999999999986</v>
      </c>
      <c r="S299" s="4">
        <f t="shared" ref="S299" si="810">M299</f>
        <v>4.4000000000000004</v>
      </c>
      <c r="T299" s="10">
        <f t="shared" ref="T299" si="811">IF(S299&gt;0,T$4,0)</f>
        <v>1</v>
      </c>
      <c r="U299" s="11">
        <f t="shared" ref="U299" si="812">O299</f>
        <v>1.85</v>
      </c>
      <c r="V299" s="10">
        <f t="shared" ref="V299" si="813">IF(U299&gt;0,V$4,0)</f>
        <v>1</v>
      </c>
      <c r="W299" s="19">
        <f t="shared" si="533"/>
        <v>-2</v>
      </c>
      <c r="X299" s="21">
        <f t="shared" ref="X299" si="814">W299+X298</f>
        <v>180.07000000000002</v>
      </c>
      <c r="Y299" s="4">
        <f t="shared" ref="Y299" si="815">S299</f>
        <v>4.4000000000000004</v>
      </c>
      <c r="Z299" s="10">
        <v>0.90999999999999992</v>
      </c>
      <c r="AA299" s="11">
        <f t="shared" ref="AA299" si="816">U299</f>
        <v>1.85</v>
      </c>
      <c r="AB299" s="10">
        <v>0</v>
      </c>
      <c r="AC299" s="19">
        <f t="shared" si="531"/>
        <v>0</v>
      </c>
      <c r="AD299" s="19">
        <f t="shared" si="532"/>
        <v>-0.91</v>
      </c>
      <c r="AE299" s="21">
        <f t="shared" ref="AE299" si="817">AD299+AE298</f>
        <v>93.1</v>
      </c>
      <c r="AF299" s="4">
        <f t="shared" ref="AF299" si="818">M299</f>
        <v>4.4000000000000004</v>
      </c>
      <c r="AG299" s="10">
        <f t="shared" ref="AG299" si="819">IF(K299=$AH$3,$AG$3,IF(K299=$AH$4,$AG$4,IF(K299=$AJ$3,$AI$3,IF(K299=$AJ$4,$AI$4,0))))</f>
        <v>0.5</v>
      </c>
      <c r="AH299" s="11">
        <f t="shared" ref="AH299" si="820">O299</f>
        <v>1.85</v>
      </c>
      <c r="AI299" s="10">
        <v>0</v>
      </c>
      <c r="AJ299" s="19">
        <f t="shared" si="49"/>
        <v>-0.5</v>
      </c>
      <c r="AK299" s="21">
        <f t="shared" ref="AK299" si="821">AJ299+AK298</f>
        <v>83.460000000000008</v>
      </c>
      <c r="AL299" s="36"/>
    </row>
    <row r="300" spans="1:38" x14ac:dyDescent="0.2">
      <c r="A300" s="37"/>
      <c r="B300" s="13">
        <f t="shared" si="600"/>
        <v>295</v>
      </c>
      <c r="C300" s="2" t="s">
        <v>668</v>
      </c>
      <c r="D300" s="28">
        <v>44977</v>
      </c>
      <c r="E300" s="2" t="s">
        <v>34</v>
      </c>
      <c r="F300" s="23" t="s">
        <v>29</v>
      </c>
      <c r="G300" s="23" t="s">
        <v>53</v>
      </c>
      <c r="H300" s="23">
        <v>1200</v>
      </c>
      <c r="I300" s="23" t="s">
        <v>79</v>
      </c>
      <c r="J300" s="23" t="s">
        <v>74</v>
      </c>
      <c r="K300" s="63" t="s">
        <v>319</v>
      </c>
      <c r="L300" s="12" t="s">
        <v>5</v>
      </c>
      <c r="M300" s="4">
        <v>2.79</v>
      </c>
      <c r="N300" s="10">
        <v>5.5997701149425287</v>
      </c>
      <c r="O300" s="11">
        <v>1.49</v>
      </c>
      <c r="P300" s="10">
        <v>0</v>
      </c>
      <c r="Q300" s="19">
        <f t="shared" si="55"/>
        <v>-5.6</v>
      </c>
      <c r="R300" s="21">
        <f t="shared" ref="R300" si="822">Q300+R299</f>
        <v>468.79999999999984</v>
      </c>
      <c r="S300" s="4">
        <f t="shared" ref="S300" si="823">M300</f>
        <v>2.79</v>
      </c>
      <c r="T300" s="10">
        <f t="shared" ref="T300" si="824">IF(S300&gt;0,T$4,0)</f>
        <v>1</v>
      </c>
      <c r="U300" s="11">
        <f t="shared" ref="U300" si="825">O300</f>
        <v>1.49</v>
      </c>
      <c r="V300" s="10">
        <f t="shared" ref="V300" si="826">IF(U300&gt;0,V$4,0)</f>
        <v>1</v>
      </c>
      <c r="W300" s="19">
        <f t="shared" si="533"/>
        <v>-0.51</v>
      </c>
      <c r="X300" s="21">
        <f t="shared" ref="X300" si="827">W300+X299</f>
        <v>179.56000000000003</v>
      </c>
      <c r="Y300" s="4">
        <f t="shared" ref="Y300" si="828">S300</f>
        <v>2.79</v>
      </c>
      <c r="Z300" s="10">
        <v>1.4350177683013499</v>
      </c>
      <c r="AA300" s="11">
        <f t="shared" ref="AA300" si="829">U300</f>
        <v>1.49</v>
      </c>
      <c r="AB300" s="10">
        <v>0</v>
      </c>
      <c r="AC300" s="19">
        <f t="shared" si="531"/>
        <v>0</v>
      </c>
      <c r="AD300" s="19">
        <f t="shared" si="532"/>
        <v>-1.44</v>
      </c>
      <c r="AE300" s="21">
        <f t="shared" ref="AE300" si="830">AD300+AE299</f>
        <v>91.66</v>
      </c>
      <c r="AF300" s="4">
        <f t="shared" ref="AF300" si="831">M300</f>
        <v>2.79</v>
      </c>
      <c r="AG300" s="10">
        <f t="shared" ref="AG300" si="832">IF(K300=$AH$3,$AG$3,IF(K300=$AH$4,$AG$4,IF(K300=$AJ$3,$AI$3,IF(K300=$AJ$4,$AI$4,0))))</f>
        <v>1</v>
      </c>
      <c r="AH300" s="11">
        <f t="shared" ref="AH300" si="833">O300</f>
        <v>1.49</v>
      </c>
      <c r="AI300" s="10">
        <v>0</v>
      </c>
      <c r="AJ300" s="19">
        <f t="shared" si="49"/>
        <v>-1</v>
      </c>
      <c r="AK300" s="21">
        <f t="shared" ref="AK300" si="834">AJ300+AK299</f>
        <v>82.460000000000008</v>
      </c>
      <c r="AL300" s="36"/>
    </row>
    <row r="301" spans="1:38" x14ac:dyDescent="0.2">
      <c r="A301" s="37"/>
      <c r="B301" s="13">
        <f t="shared" si="600"/>
        <v>296</v>
      </c>
      <c r="C301" s="2" t="s">
        <v>703</v>
      </c>
      <c r="D301" s="28">
        <v>44979</v>
      </c>
      <c r="E301" s="2" t="s">
        <v>19</v>
      </c>
      <c r="F301" s="23" t="s">
        <v>27</v>
      </c>
      <c r="G301" s="23" t="s">
        <v>261</v>
      </c>
      <c r="H301" s="23">
        <v>1008</v>
      </c>
      <c r="I301" s="23" t="s">
        <v>79</v>
      </c>
      <c r="J301" s="23" t="s">
        <v>74</v>
      </c>
      <c r="K301" s="63" t="s">
        <v>318</v>
      </c>
      <c r="L301" s="12" t="s">
        <v>1</v>
      </c>
      <c r="M301" s="4">
        <v>6</v>
      </c>
      <c r="N301" s="10">
        <v>1.9900000000000002</v>
      </c>
      <c r="O301" s="11">
        <v>1.47</v>
      </c>
      <c r="P301" s="10">
        <v>0</v>
      </c>
      <c r="Q301" s="19">
        <f t="shared" si="55"/>
        <v>-2</v>
      </c>
      <c r="R301" s="21">
        <f t="shared" ref="R301" si="835">Q301+R300</f>
        <v>466.79999999999984</v>
      </c>
      <c r="S301" s="4">
        <f t="shared" ref="S301" si="836">M301</f>
        <v>6</v>
      </c>
      <c r="T301" s="10">
        <f t="shared" ref="T301" si="837">IF(S301&gt;0,T$4,0)</f>
        <v>1</v>
      </c>
      <c r="U301" s="11">
        <f t="shared" ref="U301" si="838">O301</f>
        <v>1.47</v>
      </c>
      <c r="V301" s="10">
        <f t="shared" ref="V301" si="839">IF(U301&gt;0,V$4,0)</f>
        <v>1</v>
      </c>
      <c r="W301" s="19">
        <f t="shared" si="533"/>
        <v>-0.53</v>
      </c>
      <c r="X301" s="21">
        <f t="shared" ref="X301" si="840">W301+X300</f>
        <v>179.03000000000003</v>
      </c>
      <c r="Y301" s="4">
        <f t="shared" ref="Y301" si="841">S301</f>
        <v>6</v>
      </c>
      <c r="Z301" s="10">
        <v>0.66666666666666652</v>
      </c>
      <c r="AA301" s="11">
        <f t="shared" ref="AA301" si="842">U301</f>
        <v>1.47</v>
      </c>
      <c r="AB301" s="10">
        <v>0</v>
      </c>
      <c r="AC301" s="19">
        <f t="shared" si="531"/>
        <v>0</v>
      </c>
      <c r="AD301" s="19">
        <f t="shared" si="532"/>
        <v>-0.67</v>
      </c>
      <c r="AE301" s="21">
        <f t="shared" ref="AE301" si="843">AD301+AE300</f>
        <v>90.99</v>
      </c>
      <c r="AF301" s="4">
        <f t="shared" ref="AF301" si="844">M301</f>
        <v>6</v>
      </c>
      <c r="AG301" s="10">
        <f t="shared" ref="AG301" si="845">IF(K301=$AH$3,$AG$3,IF(K301=$AH$4,$AG$4,IF(K301=$AJ$3,$AI$3,IF(K301=$AJ$4,$AI$4,0))))</f>
        <v>0.5</v>
      </c>
      <c r="AH301" s="11">
        <f t="shared" ref="AH301" si="846">O301</f>
        <v>1.47</v>
      </c>
      <c r="AI301" s="10">
        <v>0</v>
      </c>
      <c r="AJ301" s="19">
        <f t="shared" si="49"/>
        <v>-0.5</v>
      </c>
      <c r="AK301" s="21">
        <f t="shared" ref="AK301" si="847">AJ301+AK300</f>
        <v>81.960000000000008</v>
      </c>
      <c r="AL301" s="36"/>
    </row>
    <row r="302" spans="1:38" x14ac:dyDescent="0.2">
      <c r="A302" s="37"/>
      <c r="B302" s="13">
        <f t="shared" si="600"/>
        <v>297</v>
      </c>
      <c r="C302" s="2" t="s">
        <v>650</v>
      </c>
      <c r="D302" s="28">
        <v>44980</v>
      </c>
      <c r="E302" s="2" t="s">
        <v>36</v>
      </c>
      <c r="F302" s="23" t="s">
        <v>18</v>
      </c>
      <c r="G302" s="23" t="s">
        <v>53</v>
      </c>
      <c r="H302" s="23">
        <v>1200</v>
      </c>
      <c r="I302" s="23" t="s">
        <v>79</v>
      </c>
      <c r="J302" s="23" t="s">
        <v>74</v>
      </c>
      <c r="K302" s="63" t="s">
        <v>319</v>
      </c>
      <c r="L302" s="12" t="s">
        <v>1</v>
      </c>
      <c r="M302" s="4">
        <v>2.5299999999999998</v>
      </c>
      <c r="N302" s="10">
        <v>6.5624489795918368</v>
      </c>
      <c r="O302" s="11">
        <v>1.31</v>
      </c>
      <c r="P302" s="10">
        <v>0</v>
      </c>
      <c r="Q302" s="19">
        <f t="shared" si="55"/>
        <v>-6.6</v>
      </c>
      <c r="R302" s="21">
        <f t="shared" ref="R302" si="848">Q302+R301</f>
        <v>460.19999999999982</v>
      </c>
      <c r="S302" s="4">
        <f t="shared" ref="S302" si="849">M302</f>
        <v>2.5299999999999998</v>
      </c>
      <c r="T302" s="10">
        <f t="shared" ref="T302" si="850">IF(S302&gt;0,T$4,0)</f>
        <v>1</v>
      </c>
      <c r="U302" s="11">
        <f t="shared" ref="U302" si="851">O302</f>
        <v>1.31</v>
      </c>
      <c r="V302" s="10">
        <f t="shared" ref="V302" si="852">IF(U302&gt;0,V$4,0)</f>
        <v>1</v>
      </c>
      <c r="W302" s="19">
        <f t="shared" si="533"/>
        <v>-0.69</v>
      </c>
      <c r="X302" s="21">
        <f t="shared" ref="X302" si="853">W302+X301</f>
        <v>178.34000000000003</v>
      </c>
      <c r="Y302" s="4">
        <f t="shared" ref="Y302" si="854">S302</f>
        <v>2.5299999999999998</v>
      </c>
      <c r="Z302" s="10">
        <v>1.5812871287128711</v>
      </c>
      <c r="AA302" s="11">
        <f t="shared" ref="AA302" si="855">U302</f>
        <v>1.31</v>
      </c>
      <c r="AB302" s="10">
        <v>0</v>
      </c>
      <c r="AC302" s="19">
        <f t="shared" si="531"/>
        <v>0</v>
      </c>
      <c r="AD302" s="19">
        <f t="shared" si="532"/>
        <v>-1.58</v>
      </c>
      <c r="AE302" s="21">
        <f t="shared" ref="AE302" si="856">AD302+AE301</f>
        <v>89.41</v>
      </c>
      <c r="AF302" s="4">
        <f t="shared" ref="AF302" si="857">M302</f>
        <v>2.5299999999999998</v>
      </c>
      <c r="AG302" s="10">
        <f t="shared" ref="AG302" si="858">IF(K302=$AH$3,$AG$3,IF(K302=$AH$4,$AG$4,IF(K302=$AJ$3,$AI$3,IF(K302=$AJ$4,$AI$4,0))))</f>
        <v>1</v>
      </c>
      <c r="AH302" s="11">
        <f t="shared" ref="AH302" si="859">O302</f>
        <v>1.31</v>
      </c>
      <c r="AI302" s="10">
        <v>0</v>
      </c>
      <c r="AJ302" s="19">
        <f t="shared" si="49"/>
        <v>-1</v>
      </c>
      <c r="AK302" s="21">
        <f t="shared" ref="AK302" si="860">AJ302+AK301</f>
        <v>80.960000000000008</v>
      </c>
      <c r="AL302" s="36"/>
    </row>
    <row r="303" spans="1:38" x14ac:dyDescent="0.2">
      <c r="A303" s="37"/>
      <c r="B303" s="13">
        <f t="shared" si="600"/>
        <v>298</v>
      </c>
      <c r="C303" s="2" t="s">
        <v>291</v>
      </c>
      <c r="D303" s="28">
        <v>44981</v>
      </c>
      <c r="E303" s="2" t="s">
        <v>20</v>
      </c>
      <c r="F303" s="23" t="s">
        <v>18</v>
      </c>
      <c r="G303" s="23" t="s">
        <v>53</v>
      </c>
      <c r="H303" s="23">
        <v>1200</v>
      </c>
      <c r="I303" s="23" t="s">
        <v>79</v>
      </c>
      <c r="J303" s="23" t="s">
        <v>74</v>
      </c>
      <c r="K303" s="63" t="s">
        <v>320</v>
      </c>
      <c r="L303" s="12" t="s">
        <v>52</v>
      </c>
      <c r="M303" s="4">
        <v>3.4</v>
      </c>
      <c r="N303" s="10">
        <v>4.1873684210526312</v>
      </c>
      <c r="O303" s="11">
        <v>1.45</v>
      </c>
      <c r="P303" s="10">
        <v>0</v>
      </c>
      <c r="Q303" s="19">
        <f t="shared" si="55"/>
        <v>-4.2</v>
      </c>
      <c r="R303" s="21">
        <f t="shared" ref="R303" si="861">Q303+R302</f>
        <v>455.99999999999983</v>
      </c>
      <c r="S303" s="4">
        <f t="shared" ref="S303" si="862">M303</f>
        <v>3.4</v>
      </c>
      <c r="T303" s="10">
        <f t="shared" ref="T303" si="863">IF(S303&gt;0,T$4,0)</f>
        <v>1</v>
      </c>
      <c r="U303" s="11">
        <f t="shared" ref="U303" si="864">O303</f>
        <v>1.45</v>
      </c>
      <c r="V303" s="10">
        <f t="shared" ref="V303" si="865">IF(U303&gt;0,V$4,0)</f>
        <v>1</v>
      </c>
      <c r="W303" s="19">
        <f t="shared" si="533"/>
        <v>-2</v>
      </c>
      <c r="X303" s="21">
        <f t="shared" ref="X303" si="866">W303+X302</f>
        <v>176.34000000000003</v>
      </c>
      <c r="Y303" s="4">
        <f t="shared" ref="Y303" si="867">S303</f>
        <v>3.4</v>
      </c>
      <c r="Z303" s="10">
        <v>1.1776470588235293</v>
      </c>
      <c r="AA303" s="11">
        <f t="shared" ref="AA303" si="868">U303</f>
        <v>1.45</v>
      </c>
      <c r="AB303" s="10">
        <v>0</v>
      </c>
      <c r="AC303" s="19">
        <f t="shared" si="531"/>
        <v>0</v>
      </c>
      <c r="AD303" s="19">
        <f t="shared" si="532"/>
        <v>-1.18</v>
      </c>
      <c r="AE303" s="21">
        <f t="shared" ref="AE303" si="869">AD303+AE302</f>
        <v>88.22999999999999</v>
      </c>
      <c r="AF303" s="4">
        <f t="shared" ref="AF303" si="870">M303</f>
        <v>3.4</v>
      </c>
      <c r="AG303" s="10">
        <f t="shared" ref="AG303" si="871">IF(K303=$AH$3,$AG$3,IF(K303=$AH$4,$AG$4,IF(K303=$AJ$3,$AI$3,IF(K303=$AJ$4,$AI$4,0))))</f>
        <v>2</v>
      </c>
      <c r="AH303" s="11">
        <f t="shared" ref="AH303" si="872">O303</f>
        <v>1.45</v>
      </c>
      <c r="AI303" s="10">
        <v>0</v>
      </c>
      <c r="AJ303" s="19">
        <f t="shared" si="49"/>
        <v>-2</v>
      </c>
      <c r="AK303" s="21">
        <f t="shared" ref="AK303" si="873">AJ303+AK302</f>
        <v>78.960000000000008</v>
      </c>
      <c r="AL303" s="36"/>
    </row>
    <row r="304" spans="1:38" x14ac:dyDescent="0.2">
      <c r="A304" s="37"/>
      <c r="B304" s="13">
        <f t="shared" si="600"/>
        <v>299</v>
      </c>
      <c r="C304" s="2" t="s">
        <v>705</v>
      </c>
      <c r="D304" s="28">
        <v>44982</v>
      </c>
      <c r="E304" s="2" t="s">
        <v>63</v>
      </c>
      <c r="F304" s="23" t="s">
        <v>18</v>
      </c>
      <c r="G304" s="23" t="s">
        <v>53</v>
      </c>
      <c r="H304" s="23">
        <v>1000</v>
      </c>
      <c r="I304" s="23" t="s">
        <v>79</v>
      </c>
      <c r="J304" s="23" t="s">
        <v>74</v>
      </c>
      <c r="K304" s="63" t="s">
        <v>318</v>
      </c>
      <c r="L304" s="12" t="s">
        <v>5</v>
      </c>
      <c r="M304" s="4">
        <v>3.05</v>
      </c>
      <c r="N304" s="10">
        <v>4.8763636363636369</v>
      </c>
      <c r="O304" s="11">
        <v>1.63</v>
      </c>
      <c r="P304" s="10">
        <v>0</v>
      </c>
      <c r="Q304" s="19">
        <f t="shared" si="55"/>
        <v>-4.9000000000000004</v>
      </c>
      <c r="R304" s="21">
        <f t="shared" ref="R304" si="874">Q304+R303</f>
        <v>451.09999999999985</v>
      </c>
      <c r="S304" s="4">
        <f t="shared" ref="S304" si="875">M304</f>
        <v>3.05</v>
      </c>
      <c r="T304" s="10">
        <f t="shared" ref="T304" si="876">IF(S304&gt;0,T$4,0)</f>
        <v>1</v>
      </c>
      <c r="U304" s="11">
        <f t="shared" ref="U304" si="877">O304</f>
        <v>1.63</v>
      </c>
      <c r="V304" s="10">
        <f t="shared" ref="V304" si="878">IF(U304&gt;0,V$4,0)</f>
        <v>1</v>
      </c>
      <c r="W304" s="19">
        <f t="shared" si="533"/>
        <v>-0.37</v>
      </c>
      <c r="X304" s="21">
        <f t="shared" ref="X304" si="879">W304+X303</f>
        <v>175.97000000000003</v>
      </c>
      <c r="Y304" s="4">
        <f t="shared" ref="Y304" si="880">S304</f>
        <v>3.05</v>
      </c>
      <c r="Z304" s="10">
        <v>1.31</v>
      </c>
      <c r="AA304" s="11">
        <f t="shared" ref="AA304" si="881">U304</f>
        <v>1.63</v>
      </c>
      <c r="AB304" s="10">
        <v>0</v>
      </c>
      <c r="AC304" s="19">
        <f t="shared" si="531"/>
        <v>0</v>
      </c>
      <c r="AD304" s="19">
        <f t="shared" si="532"/>
        <v>-1.31</v>
      </c>
      <c r="AE304" s="21">
        <f t="shared" ref="AE304" si="882">AD304+AE303</f>
        <v>86.919999999999987</v>
      </c>
      <c r="AF304" s="4">
        <f t="shared" ref="AF304" si="883">M304</f>
        <v>3.05</v>
      </c>
      <c r="AG304" s="10">
        <f t="shared" ref="AG304" si="884">IF(K304=$AH$3,$AG$3,IF(K304=$AH$4,$AG$4,IF(K304=$AJ$3,$AI$3,IF(K304=$AJ$4,$AI$4,0))))</f>
        <v>0.5</v>
      </c>
      <c r="AH304" s="11">
        <f t="shared" ref="AH304" si="885">O304</f>
        <v>1.63</v>
      </c>
      <c r="AI304" s="10">
        <v>0</v>
      </c>
      <c r="AJ304" s="19">
        <f t="shared" si="49"/>
        <v>-0.5</v>
      </c>
      <c r="AK304" s="21">
        <f t="shared" ref="AK304" si="886">AJ304+AK303</f>
        <v>78.460000000000008</v>
      </c>
      <c r="AL304" s="36"/>
    </row>
    <row r="305" spans="1:38" x14ac:dyDescent="0.2">
      <c r="A305" s="37"/>
      <c r="B305" s="13">
        <f t="shared" si="600"/>
        <v>300</v>
      </c>
      <c r="C305" s="2" t="s">
        <v>706</v>
      </c>
      <c r="D305" s="28">
        <v>44982</v>
      </c>
      <c r="E305" s="2" t="s">
        <v>63</v>
      </c>
      <c r="F305" s="23" t="s">
        <v>3</v>
      </c>
      <c r="G305" s="23" t="s">
        <v>53</v>
      </c>
      <c r="H305" s="23">
        <v>1200</v>
      </c>
      <c r="I305" s="23" t="s">
        <v>79</v>
      </c>
      <c r="J305" s="23" t="s">
        <v>74</v>
      </c>
      <c r="K305" s="63" t="s">
        <v>318</v>
      </c>
      <c r="L305" s="12" t="s">
        <v>52</v>
      </c>
      <c r="M305" s="4">
        <v>10.92</v>
      </c>
      <c r="N305" s="10">
        <v>1.0077667493796527</v>
      </c>
      <c r="O305" s="11">
        <v>3.32</v>
      </c>
      <c r="P305" s="10">
        <v>0.44500000000000006</v>
      </c>
      <c r="Q305" s="19">
        <f t="shared" si="55"/>
        <v>-1.5</v>
      </c>
      <c r="R305" s="21">
        <f t="shared" ref="R305:R306" si="887">Q305+R304</f>
        <v>449.59999999999985</v>
      </c>
      <c r="S305" s="4">
        <f t="shared" ref="S305:S306" si="888">M305</f>
        <v>10.92</v>
      </c>
      <c r="T305" s="10">
        <f t="shared" ref="T305:T306" si="889">IF(S305&gt;0,T$4,0)</f>
        <v>1</v>
      </c>
      <c r="U305" s="11">
        <f t="shared" ref="U305:U306" si="890">O305</f>
        <v>3.32</v>
      </c>
      <c r="V305" s="10">
        <f t="shared" ref="V305:V306" si="891">IF(U305&gt;0,V$4,0)</f>
        <v>1</v>
      </c>
      <c r="W305" s="19">
        <f t="shared" si="533"/>
        <v>-2</v>
      </c>
      <c r="X305" s="21">
        <f t="shared" ref="X305:X306" si="892">W305+X304</f>
        <v>173.97000000000003</v>
      </c>
      <c r="Y305" s="4">
        <f t="shared" ref="Y305:Y306" si="893">S305</f>
        <v>10.92</v>
      </c>
      <c r="Z305" s="10">
        <v>0.36663622526636225</v>
      </c>
      <c r="AA305" s="11">
        <f t="shared" ref="AA305:AA306" si="894">U305</f>
        <v>3.32</v>
      </c>
      <c r="AB305" s="10">
        <v>0</v>
      </c>
      <c r="AC305" s="19">
        <f t="shared" si="531"/>
        <v>0</v>
      </c>
      <c r="AD305" s="19">
        <f t="shared" si="532"/>
        <v>-0.37</v>
      </c>
      <c r="AE305" s="21">
        <f t="shared" ref="AE305:AE306" si="895">AD305+AE304</f>
        <v>86.549999999999983</v>
      </c>
      <c r="AF305" s="4">
        <f t="shared" ref="AF305:AF306" si="896">M305</f>
        <v>10.92</v>
      </c>
      <c r="AG305" s="10">
        <f t="shared" ref="AG305:AG306" si="897">IF(K305=$AH$3,$AG$3,IF(K305=$AH$4,$AG$4,IF(K305=$AJ$3,$AI$3,IF(K305=$AJ$4,$AI$4,0))))</f>
        <v>0.5</v>
      </c>
      <c r="AH305" s="11">
        <f t="shared" ref="AH305:AH306" si="898">O305</f>
        <v>3.32</v>
      </c>
      <c r="AI305" s="10">
        <v>0</v>
      </c>
      <c r="AJ305" s="19">
        <f t="shared" si="49"/>
        <v>-0.5</v>
      </c>
      <c r="AK305" s="21">
        <f t="shared" ref="AK305:AK306" si="899">AJ305+AK304</f>
        <v>77.960000000000008</v>
      </c>
      <c r="AL305" s="36"/>
    </row>
    <row r="306" spans="1:38" x14ac:dyDescent="0.2">
      <c r="A306" s="37"/>
      <c r="B306" s="13">
        <f t="shared" si="600"/>
        <v>301</v>
      </c>
      <c r="C306" s="2" t="s">
        <v>684</v>
      </c>
      <c r="D306" s="28">
        <v>44983</v>
      </c>
      <c r="E306" s="2" t="s">
        <v>25</v>
      </c>
      <c r="F306" s="23" t="s">
        <v>29</v>
      </c>
      <c r="G306" s="23" t="s">
        <v>53</v>
      </c>
      <c r="H306" s="23">
        <v>1100</v>
      </c>
      <c r="I306" s="23" t="s">
        <v>79</v>
      </c>
      <c r="J306" s="23" t="s">
        <v>74</v>
      </c>
      <c r="K306" s="63" t="s">
        <v>319</v>
      </c>
      <c r="L306" s="12" t="s">
        <v>52</v>
      </c>
      <c r="M306" s="4">
        <v>4.7</v>
      </c>
      <c r="N306" s="10">
        <v>2.7005797101449271</v>
      </c>
      <c r="O306" s="11">
        <v>1.88</v>
      </c>
      <c r="P306" s="10">
        <v>3.0514285714285716</v>
      </c>
      <c r="Q306" s="19">
        <f t="shared" si="55"/>
        <v>-5.8</v>
      </c>
      <c r="R306" s="21">
        <f t="shared" si="887"/>
        <v>443.79999999999984</v>
      </c>
      <c r="S306" s="4">
        <f t="shared" si="888"/>
        <v>4.7</v>
      </c>
      <c r="T306" s="10">
        <f t="shared" si="889"/>
        <v>1</v>
      </c>
      <c r="U306" s="11">
        <f t="shared" si="890"/>
        <v>1.88</v>
      </c>
      <c r="V306" s="10">
        <f t="shared" si="891"/>
        <v>1</v>
      </c>
      <c r="W306" s="19">
        <f t="shared" si="533"/>
        <v>-2</v>
      </c>
      <c r="X306" s="21">
        <f t="shared" si="892"/>
        <v>171.97000000000003</v>
      </c>
      <c r="Y306" s="4">
        <f t="shared" si="893"/>
        <v>4.7</v>
      </c>
      <c r="Z306" s="10">
        <v>0.85042553191489367</v>
      </c>
      <c r="AA306" s="11">
        <f t="shared" si="894"/>
        <v>1.88</v>
      </c>
      <c r="AB306" s="10">
        <v>0</v>
      </c>
      <c r="AC306" s="19">
        <f t="shared" si="531"/>
        <v>0</v>
      </c>
      <c r="AD306" s="19">
        <f t="shared" si="532"/>
        <v>-0.85</v>
      </c>
      <c r="AE306" s="21">
        <f t="shared" si="895"/>
        <v>85.699999999999989</v>
      </c>
      <c r="AF306" s="4">
        <f t="shared" si="896"/>
        <v>4.7</v>
      </c>
      <c r="AG306" s="10">
        <f t="shared" si="897"/>
        <v>1</v>
      </c>
      <c r="AH306" s="11">
        <f t="shared" si="898"/>
        <v>1.88</v>
      </c>
      <c r="AI306" s="10">
        <v>0</v>
      </c>
      <c r="AJ306" s="19">
        <f t="shared" si="49"/>
        <v>-1</v>
      </c>
      <c r="AK306" s="21">
        <f t="shared" si="899"/>
        <v>76.960000000000008</v>
      </c>
      <c r="AL306" s="36"/>
    </row>
    <row r="307" spans="1:38" x14ac:dyDescent="0.2">
      <c r="A307" s="37"/>
      <c r="B307" s="13">
        <f t="shared" si="600"/>
        <v>302</v>
      </c>
      <c r="C307" s="2" t="s">
        <v>675</v>
      </c>
      <c r="D307" s="28">
        <v>44983</v>
      </c>
      <c r="E307" s="2" t="s">
        <v>25</v>
      </c>
      <c r="F307" s="23" t="s">
        <v>3</v>
      </c>
      <c r="G307" s="23" t="s">
        <v>53</v>
      </c>
      <c r="H307" s="23">
        <v>1100</v>
      </c>
      <c r="I307" s="23" t="s">
        <v>79</v>
      </c>
      <c r="J307" s="23" t="s">
        <v>74</v>
      </c>
      <c r="K307" s="63" t="s">
        <v>320</v>
      </c>
      <c r="L307" s="12" t="s">
        <v>2</v>
      </c>
      <c r="M307" s="4">
        <v>1.74</v>
      </c>
      <c r="N307" s="10">
        <v>13.577872340425532</v>
      </c>
      <c r="O307" s="11">
        <v>1.05</v>
      </c>
      <c r="P307" s="10">
        <v>0</v>
      </c>
      <c r="Q307" s="19">
        <f t="shared" si="55"/>
        <v>10</v>
      </c>
      <c r="R307" s="21">
        <f t="shared" ref="R307:R309" si="900">Q307+R306</f>
        <v>453.79999999999984</v>
      </c>
      <c r="S307" s="4">
        <f t="shared" ref="S307:S309" si="901">M307</f>
        <v>1.74</v>
      </c>
      <c r="T307" s="10">
        <f t="shared" ref="T307:T309" si="902">IF(S307&gt;0,T$4,0)</f>
        <v>1</v>
      </c>
      <c r="U307" s="11">
        <f t="shared" ref="U307:U309" si="903">O307</f>
        <v>1.05</v>
      </c>
      <c r="V307" s="10">
        <f t="shared" ref="V307:V309" si="904">IF(U307&gt;0,V$4,0)</f>
        <v>1</v>
      </c>
      <c r="W307" s="19">
        <f t="shared" si="533"/>
        <v>0.79</v>
      </c>
      <c r="X307" s="21">
        <f t="shared" ref="X307:X309" si="905">W307+X306</f>
        <v>172.76000000000002</v>
      </c>
      <c r="Y307" s="4">
        <f t="shared" ref="Y307:Y309" si="906">S307</f>
        <v>1.74</v>
      </c>
      <c r="Z307" s="10">
        <v>2.2984892086330939</v>
      </c>
      <c r="AA307" s="11">
        <f t="shared" ref="AA307:AA309" si="907">U307</f>
        <v>1.05</v>
      </c>
      <c r="AB307" s="10">
        <v>0</v>
      </c>
      <c r="AC307" s="19">
        <f t="shared" si="531"/>
        <v>4</v>
      </c>
      <c r="AD307" s="19">
        <f t="shared" si="532"/>
        <v>1.7</v>
      </c>
      <c r="AE307" s="21">
        <f t="shared" ref="AE307:AE309" si="908">AD307+AE306</f>
        <v>87.399999999999991</v>
      </c>
      <c r="AF307" s="4">
        <f t="shared" ref="AF307:AF309" si="909">M307</f>
        <v>1.74</v>
      </c>
      <c r="AG307" s="10">
        <f t="shared" ref="AG307:AG309" si="910">IF(K307=$AH$3,$AG$3,IF(K307=$AH$4,$AG$4,IF(K307=$AJ$3,$AI$3,IF(K307=$AJ$4,$AI$4,0))))</f>
        <v>2</v>
      </c>
      <c r="AH307" s="11">
        <f t="shared" ref="AH307:AH309" si="911">O307</f>
        <v>1.05</v>
      </c>
      <c r="AI307" s="10">
        <v>0</v>
      </c>
      <c r="AJ307" s="19">
        <f t="shared" si="49"/>
        <v>1.48</v>
      </c>
      <c r="AK307" s="21">
        <f t="shared" ref="AK307:AK309" si="912">AJ307+AK306</f>
        <v>78.440000000000012</v>
      </c>
      <c r="AL307" s="36"/>
    </row>
    <row r="308" spans="1:38" x14ac:dyDescent="0.2">
      <c r="A308" s="37"/>
      <c r="B308" s="13">
        <f t="shared" si="600"/>
        <v>303</v>
      </c>
      <c r="C308" s="2" t="s">
        <v>707</v>
      </c>
      <c r="D308" s="28">
        <v>44983</v>
      </c>
      <c r="E308" s="2" t="s">
        <v>25</v>
      </c>
      <c r="F308" s="23" t="s">
        <v>3</v>
      </c>
      <c r="G308" s="23" t="s">
        <v>53</v>
      </c>
      <c r="H308" s="23">
        <v>1100</v>
      </c>
      <c r="I308" s="23" t="s">
        <v>79</v>
      </c>
      <c r="J308" s="23" t="s">
        <v>74</v>
      </c>
      <c r="K308" s="63" t="s">
        <v>326</v>
      </c>
      <c r="L308" s="12" t="s">
        <v>46</v>
      </c>
      <c r="M308" s="4">
        <v>56.89</v>
      </c>
      <c r="N308" s="10">
        <v>0.17913636363636365</v>
      </c>
      <c r="O308" s="11">
        <v>4</v>
      </c>
      <c r="P308" s="10">
        <v>0.05</v>
      </c>
      <c r="Q308" s="19">
        <f t="shared" si="55"/>
        <v>-0.2</v>
      </c>
      <c r="R308" s="21">
        <f t="shared" si="900"/>
        <v>453.59999999999985</v>
      </c>
      <c r="S308" s="4">
        <f t="shared" si="901"/>
        <v>56.89</v>
      </c>
      <c r="T308" s="10">
        <f t="shared" si="902"/>
        <v>1</v>
      </c>
      <c r="U308" s="11">
        <f t="shared" si="903"/>
        <v>4</v>
      </c>
      <c r="V308" s="10">
        <f t="shared" si="904"/>
        <v>1</v>
      </c>
      <c r="W308" s="19">
        <f t="shared" si="533"/>
        <v>-2</v>
      </c>
      <c r="X308" s="21">
        <f t="shared" si="905"/>
        <v>170.76000000000002</v>
      </c>
      <c r="Y308" s="4">
        <f t="shared" si="906"/>
        <v>56.89</v>
      </c>
      <c r="Z308" s="10">
        <v>7.0351390171334779E-2</v>
      </c>
      <c r="AA308" s="11">
        <f t="shared" si="907"/>
        <v>4</v>
      </c>
      <c r="AB308" s="10">
        <v>0</v>
      </c>
      <c r="AC308" s="19">
        <f t="shared" si="531"/>
        <v>0</v>
      </c>
      <c r="AD308" s="19">
        <f t="shared" si="532"/>
        <v>-7.0000000000000007E-2</v>
      </c>
      <c r="AE308" s="21">
        <f t="shared" si="908"/>
        <v>87.33</v>
      </c>
      <c r="AF308" s="4">
        <f t="shared" si="909"/>
        <v>56.89</v>
      </c>
      <c r="AG308" s="10">
        <f t="shared" si="910"/>
        <v>0.25</v>
      </c>
      <c r="AH308" s="11">
        <f t="shared" si="911"/>
        <v>4</v>
      </c>
      <c r="AI308" s="10">
        <v>0</v>
      </c>
      <c r="AJ308" s="19">
        <f t="shared" si="49"/>
        <v>-0.25</v>
      </c>
      <c r="AK308" s="21">
        <f t="shared" si="912"/>
        <v>78.190000000000012</v>
      </c>
      <c r="AL308" s="36"/>
    </row>
    <row r="309" spans="1:38" x14ac:dyDescent="0.2">
      <c r="A309" s="37"/>
      <c r="B309" s="24">
        <f t="shared" si="600"/>
        <v>304</v>
      </c>
      <c r="C309" s="3" t="s">
        <v>709</v>
      </c>
      <c r="D309" s="18">
        <v>44985</v>
      </c>
      <c r="E309" s="3" t="s">
        <v>32</v>
      </c>
      <c r="F309" s="25" t="s">
        <v>3</v>
      </c>
      <c r="G309" s="25" t="s">
        <v>53</v>
      </c>
      <c r="H309" s="25">
        <v>1500</v>
      </c>
      <c r="I309" s="25" t="s">
        <v>79</v>
      </c>
      <c r="J309" s="25" t="s">
        <v>74</v>
      </c>
      <c r="K309" s="64" t="s">
        <v>319</v>
      </c>
      <c r="L309" s="14" t="s">
        <v>2</v>
      </c>
      <c r="M309" s="15">
        <v>1.94</v>
      </c>
      <c r="N309" s="16">
        <v>10.588888888888887</v>
      </c>
      <c r="O309" s="17">
        <v>1.28</v>
      </c>
      <c r="P309" s="16">
        <v>0</v>
      </c>
      <c r="Q309" s="20">
        <f t="shared" si="55"/>
        <v>10</v>
      </c>
      <c r="R309" s="22">
        <f t="shared" si="900"/>
        <v>463.59999999999985</v>
      </c>
      <c r="S309" s="15">
        <f t="shared" si="901"/>
        <v>1.94</v>
      </c>
      <c r="T309" s="16">
        <f t="shared" si="902"/>
        <v>1</v>
      </c>
      <c r="U309" s="17">
        <f t="shared" si="903"/>
        <v>1.28</v>
      </c>
      <c r="V309" s="16">
        <f t="shared" si="904"/>
        <v>1</v>
      </c>
      <c r="W309" s="20">
        <f t="shared" si="533"/>
        <v>1.22</v>
      </c>
      <c r="X309" s="22">
        <f t="shared" si="905"/>
        <v>171.98000000000002</v>
      </c>
      <c r="Y309" s="15">
        <f t="shared" si="906"/>
        <v>1.94</v>
      </c>
      <c r="Z309" s="16">
        <v>2.0622580645161288</v>
      </c>
      <c r="AA309" s="17">
        <f t="shared" si="907"/>
        <v>1.28</v>
      </c>
      <c r="AB309" s="16">
        <v>0</v>
      </c>
      <c r="AC309" s="20">
        <f t="shared" si="531"/>
        <v>4</v>
      </c>
      <c r="AD309" s="20">
        <f t="shared" si="532"/>
        <v>1.94</v>
      </c>
      <c r="AE309" s="22">
        <f t="shared" si="908"/>
        <v>89.27</v>
      </c>
      <c r="AF309" s="15">
        <f t="shared" si="909"/>
        <v>1.94</v>
      </c>
      <c r="AG309" s="16">
        <f t="shared" si="910"/>
        <v>1</v>
      </c>
      <c r="AH309" s="17">
        <f t="shared" si="911"/>
        <v>1.28</v>
      </c>
      <c r="AI309" s="16">
        <v>0</v>
      </c>
      <c r="AJ309" s="20">
        <f t="shared" si="49"/>
        <v>0.94</v>
      </c>
      <c r="AK309" s="22">
        <f t="shared" si="912"/>
        <v>79.13000000000001</v>
      </c>
      <c r="AL309" s="36"/>
    </row>
    <row r="310" spans="1:38" x14ac:dyDescent="0.2">
      <c r="A310" s="37"/>
      <c r="B310" s="13">
        <f t="shared" si="600"/>
        <v>305</v>
      </c>
      <c r="C310" s="2" t="s">
        <v>710</v>
      </c>
      <c r="D310" s="28">
        <v>44986</v>
      </c>
      <c r="E310" s="2" t="s">
        <v>35</v>
      </c>
      <c r="F310" s="23" t="s">
        <v>29</v>
      </c>
      <c r="G310" s="23" t="s">
        <v>53</v>
      </c>
      <c r="H310" s="23">
        <v>1300</v>
      </c>
      <c r="I310" s="23" t="s">
        <v>79</v>
      </c>
      <c r="J310" s="23" t="s">
        <v>74</v>
      </c>
      <c r="K310" s="63" t="s">
        <v>318</v>
      </c>
      <c r="L310" s="12" t="s">
        <v>5</v>
      </c>
      <c r="M310" s="4">
        <v>4.03</v>
      </c>
      <c r="N310" s="10">
        <v>3.2998833819241984</v>
      </c>
      <c r="O310" s="11">
        <v>1.74</v>
      </c>
      <c r="P310" s="10">
        <v>0</v>
      </c>
      <c r="Q310" s="19">
        <f t="shared" si="55"/>
        <v>-3.3</v>
      </c>
      <c r="R310" s="21">
        <f t="shared" ref="R310" si="913">Q310+R309</f>
        <v>460.29999999999984</v>
      </c>
      <c r="S310" s="4">
        <f t="shared" ref="S310" si="914">M310</f>
        <v>4.03</v>
      </c>
      <c r="T310" s="10">
        <f t="shared" ref="T310" si="915">IF(S310&gt;0,T$4,0)</f>
        <v>1</v>
      </c>
      <c r="U310" s="11">
        <f t="shared" ref="U310" si="916">O310</f>
        <v>1.74</v>
      </c>
      <c r="V310" s="10">
        <f t="shared" ref="V310" si="917">IF(U310&gt;0,V$4,0)</f>
        <v>1</v>
      </c>
      <c r="W310" s="19">
        <f t="shared" si="533"/>
        <v>-0.26</v>
      </c>
      <c r="X310" s="21">
        <f t="shared" ref="X310" si="918">W310+X309</f>
        <v>171.72000000000003</v>
      </c>
      <c r="Y310" s="4">
        <f t="shared" ref="Y310" si="919">S310</f>
        <v>4.03</v>
      </c>
      <c r="Z310" s="10">
        <v>0.99322981366459628</v>
      </c>
      <c r="AA310" s="11">
        <f t="shared" ref="AA310" si="920">U310</f>
        <v>1.74</v>
      </c>
      <c r="AB310" s="10">
        <v>0</v>
      </c>
      <c r="AC310" s="19">
        <f t="shared" si="531"/>
        <v>0</v>
      </c>
      <c r="AD310" s="19">
        <f t="shared" si="532"/>
        <v>-0.99</v>
      </c>
      <c r="AE310" s="21">
        <f t="shared" ref="AE310" si="921">AD310+AE309</f>
        <v>88.28</v>
      </c>
      <c r="AF310" s="4">
        <f t="shared" ref="AF310" si="922">M310</f>
        <v>4.03</v>
      </c>
      <c r="AG310" s="10">
        <f t="shared" ref="AG310" si="923">IF(K310=$AH$3,$AG$3,IF(K310=$AH$4,$AG$4,IF(K310=$AJ$3,$AI$3,IF(K310=$AJ$4,$AI$4,0))))</f>
        <v>0.5</v>
      </c>
      <c r="AH310" s="11">
        <f t="shared" ref="AH310" si="924">O310</f>
        <v>1.74</v>
      </c>
      <c r="AI310" s="10">
        <v>0</v>
      </c>
      <c r="AJ310" s="19">
        <f t="shared" si="49"/>
        <v>-0.5</v>
      </c>
      <c r="AK310" s="21">
        <f t="shared" ref="AK310" si="925">AJ310+AK309</f>
        <v>78.63000000000001</v>
      </c>
      <c r="AL310" s="36"/>
    </row>
    <row r="311" spans="1:38" x14ac:dyDescent="0.2">
      <c r="A311" s="37"/>
      <c r="B311" s="13">
        <f t="shared" si="600"/>
        <v>306</v>
      </c>
      <c r="C311" s="2" t="s">
        <v>711</v>
      </c>
      <c r="D311" s="28">
        <v>44986</v>
      </c>
      <c r="E311" s="2" t="s">
        <v>35</v>
      </c>
      <c r="F311" s="23" t="s">
        <v>29</v>
      </c>
      <c r="G311" s="23" t="s">
        <v>53</v>
      </c>
      <c r="H311" s="23">
        <v>1300</v>
      </c>
      <c r="I311" s="23" t="s">
        <v>79</v>
      </c>
      <c r="J311" s="23" t="s">
        <v>74</v>
      </c>
      <c r="K311" s="63" t="s">
        <v>318</v>
      </c>
      <c r="L311" s="12" t="s">
        <v>60</v>
      </c>
      <c r="M311" s="4">
        <v>13.5</v>
      </c>
      <c r="N311" s="10">
        <v>0.79799999999999993</v>
      </c>
      <c r="O311" s="11">
        <v>3.5</v>
      </c>
      <c r="P311" s="10">
        <v>0.30933333333333313</v>
      </c>
      <c r="Q311" s="19">
        <f t="shared" si="55"/>
        <v>-1.1000000000000001</v>
      </c>
      <c r="R311" s="21">
        <f t="shared" ref="R311:R313" si="926">Q311+R310</f>
        <v>459.19999999999982</v>
      </c>
      <c r="S311" s="4">
        <f t="shared" ref="S311:S313" si="927">M311</f>
        <v>13.5</v>
      </c>
      <c r="T311" s="10">
        <f t="shared" ref="T311:T313" si="928">IF(S311&gt;0,T$4,0)</f>
        <v>1</v>
      </c>
      <c r="U311" s="11">
        <f t="shared" ref="U311:U313" si="929">O311</f>
        <v>3.5</v>
      </c>
      <c r="V311" s="10">
        <f t="shared" ref="V311:V313" si="930">IF(U311&gt;0,V$4,0)</f>
        <v>1</v>
      </c>
      <c r="W311" s="19">
        <f t="shared" si="533"/>
        <v>-2</v>
      </c>
      <c r="X311" s="21">
        <f t="shared" ref="X311:X313" si="931">W311+X310</f>
        <v>169.72000000000003</v>
      </c>
      <c r="Y311" s="4">
        <f t="shared" ref="Y311:Y313" si="932">S311</f>
        <v>13.5</v>
      </c>
      <c r="Z311" s="10">
        <v>0.29592592592592593</v>
      </c>
      <c r="AA311" s="11">
        <f t="shared" ref="AA311:AA313" si="933">U311</f>
        <v>3.5</v>
      </c>
      <c r="AB311" s="10">
        <v>0</v>
      </c>
      <c r="AC311" s="19">
        <f t="shared" si="531"/>
        <v>0</v>
      </c>
      <c r="AD311" s="19">
        <f t="shared" si="532"/>
        <v>-0.3</v>
      </c>
      <c r="AE311" s="21">
        <f t="shared" ref="AE311:AE313" si="934">AD311+AE310</f>
        <v>87.98</v>
      </c>
      <c r="AF311" s="4">
        <f t="shared" ref="AF311:AF313" si="935">M311</f>
        <v>13.5</v>
      </c>
      <c r="AG311" s="10">
        <f t="shared" ref="AG311:AG313" si="936">IF(K311=$AH$3,$AG$3,IF(K311=$AH$4,$AG$4,IF(K311=$AJ$3,$AI$3,IF(K311=$AJ$4,$AI$4,0))))</f>
        <v>0.5</v>
      </c>
      <c r="AH311" s="11">
        <f t="shared" ref="AH311:AH313" si="937">O311</f>
        <v>3.5</v>
      </c>
      <c r="AI311" s="10">
        <v>0</v>
      </c>
      <c r="AJ311" s="19">
        <f t="shared" si="49"/>
        <v>-0.5</v>
      </c>
      <c r="AK311" s="21">
        <f t="shared" ref="AK311:AK313" si="938">AJ311+AK310</f>
        <v>78.13000000000001</v>
      </c>
      <c r="AL311" s="36"/>
    </row>
    <row r="312" spans="1:38" x14ac:dyDescent="0.2">
      <c r="A312" s="37"/>
      <c r="B312" s="13">
        <f t="shared" si="600"/>
        <v>307</v>
      </c>
      <c r="C312" s="2" t="s">
        <v>712</v>
      </c>
      <c r="D312" s="28">
        <v>44986</v>
      </c>
      <c r="E312" s="2" t="s">
        <v>35</v>
      </c>
      <c r="F312" s="23" t="s">
        <v>29</v>
      </c>
      <c r="G312" s="23" t="s">
        <v>53</v>
      </c>
      <c r="H312" s="23">
        <v>1300</v>
      </c>
      <c r="I312" s="23" t="s">
        <v>79</v>
      </c>
      <c r="J312" s="23" t="s">
        <v>74</v>
      </c>
      <c r="K312" s="63" t="s">
        <v>326</v>
      </c>
      <c r="L312" s="12" t="s">
        <v>65</v>
      </c>
      <c r="M312" s="4">
        <v>24.34</v>
      </c>
      <c r="N312" s="10">
        <v>0.42754122938530736</v>
      </c>
      <c r="O312" s="11">
        <v>4.9000000000000004</v>
      </c>
      <c r="P312" s="10">
        <v>0.10999999999999996</v>
      </c>
      <c r="Q312" s="19">
        <f t="shared" si="55"/>
        <v>-0.5</v>
      </c>
      <c r="R312" s="21">
        <f t="shared" si="926"/>
        <v>458.69999999999982</v>
      </c>
      <c r="S312" s="4">
        <f t="shared" si="927"/>
        <v>24.34</v>
      </c>
      <c r="T312" s="10">
        <f t="shared" si="928"/>
        <v>1</v>
      </c>
      <c r="U312" s="11">
        <f t="shared" si="929"/>
        <v>4.9000000000000004</v>
      </c>
      <c r="V312" s="10">
        <f t="shared" si="930"/>
        <v>1</v>
      </c>
      <c r="W312" s="19">
        <f t="shared" si="533"/>
        <v>-2</v>
      </c>
      <c r="X312" s="21">
        <f t="shared" si="931"/>
        <v>167.72000000000003</v>
      </c>
      <c r="Y312" s="4">
        <f t="shared" si="932"/>
        <v>24.34</v>
      </c>
      <c r="Z312" s="10">
        <v>0.16451132524089598</v>
      </c>
      <c r="AA312" s="11">
        <f t="shared" si="933"/>
        <v>4.9000000000000004</v>
      </c>
      <c r="AB312" s="10">
        <v>0</v>
      </c>
      <c r="AC312" s="19">
        <f t="shared" si="531"/>
        <v>0</v>
      </c>
      <c r="AD312" s="19">
        <f t="shared" si="532"/>
        <v>-0.16</v>
      </c>
      <c r="AE312" s="21">
        <f t="shared" si="934"/>
        <v>87.820000000000007</v>
      </c>
      <c r="AF312" s="4">
        <f t="shared" si="935"/>
        <v>24.34</v>
      </c>
      <c r="AG312" s="10">
        <f t="shared" si="936"/>
        <v>0.25</v>
      </c>
      <c r="AH312" s="11">
        <f t="shared" si="937"/>
        <v>4.9000000000000004</v>
      </c>
      <c r="AI312" s="10">
        <v>0</v>
      </c>
      <c r="AJ312" s="19">
        <f t="shared" si="49"/>
        <v>-0.25</v>
      </c>
      <c r="AK312" s="21">
        <f t="shared" si="938"/>
        <v>77.88000000000001</v>
      </c>
      <c r="AL312" s="36"/>
    </row>
    <row r="313" spans="1:38" x14ac:dyDescent="0.2">
      <c r="A313" s="37"/>
      <c r="B313" s="13">
        <f t="shared" si="600"/>
        <v>308</v>
      </c>
      <c r="C313" s="2" t="s">
        <v>716</v>
      </c>
      <c r="D313" s="28">
        <v>44987</v>
      </c>
      <c r="E313" s="2" t="s">
        <v>28</v>
      </c>
      <c r="F313" s="23" t="s">
        <v>29</v>
      </c>
      <c r="G313" s="23" t="s">
        <v>53</v>
      </c>
      <c r="H313" s="23">
        <v>1200</v>
      </c>
      <c r="I313" s="23" t="s">
        <v>79</v>
      </c>
      <c r="J313" s="23" t="s">
        <v>74</v>
      </c>
      <c r="K313" s="63" t="s">
        <v>319</v>
      </c>
      <c r="L313" s="12" t="s">
        <v>1</v>
      </c>
      <c r="M313" s="4">
        <v>2.54</v>
      </c>
      <c r="N313" s="10">
        <v>6.4971428571428573</v>
      </c>
      <c r="O313" s="11">
        <v>1.49</v>
      </c>
      <c r="P313" s="10">
        <v>0</v>
      </c>
      <c r="Q313" s="19">
        <f t="shared" si="55"/>
        <v>-6.5</v>
      </c>
      <c r="R313" s="21">
        <f t="shared" si="926"/>
        <v>452.19999999999982</v>
      </c>
      <c r="S313" s="4">
        <f t="shared" si="927"/>
        <v>2.54</v>
      </c>
      <c r="T313" s="10">
        <f t="shared" si="928"/>
        <v>1</v>
      </c>
      <c r="U313" s="11">
        <f t="shared" si="929"/>
        <v>1.49</v>
      </c>
      <c r="V313" s="10">
        <f t="shared" si="930"/>
        <v>1</v>
      </c>
      <c r="W313" s="19">
        <f t="shared" si="533"/>
        <v>-0.51</v>
      </c>
      <c r="X313" s="21">
        <f t="shared" si="931"/>
        <v>167.21000000000004</v>
      </c>
      <c r="Y313" s="4">
        <f t="shared" si="932"/>
        <v>2.54</v>
      </c>
      <c r="Z313" s="10">
        <v>1.5748366013071897</v>
      </c>
      <c r="AA313" s="11">
        <f t="shared" si="933"/>
        <v>1.49</v>
      </c>
      <c r="AB313" s="10">
        <v>0</v>
      </c>
      <c r="AC313" s="19">
        <f t="shared" si="531"/>
        <v>0</v>
      </c>
      <c r="AD313" s="19">
        <f t="shared" si="532"/>
        <v>-1.57</v>
      </c>
      <c r="AE313" s="21">
        <f t="shared" si="934"/>
        <v>86.250000000000014</v>
      </c>
      <c r="AF313" s="4">
        <f t="shared" si="935"/>
        <v>2.54</v>
      </c>
      <c r="AG313" s="10">
        <f t="shared" si="936"/>
        <v>1</v>
      </c>
      <c r="AH313" s="11">
        <f t="shared" si="937"/>
        <v>1.49</v>
      </c>
      <c r="AI313" s="10">
        <v>0</v>
      </c>
      <c r="AJ313" s="19">
        <f t="shared" si="49"/>
        <v>-1</v>
      </c>
      <c r="AK313" s="21">
        <f t="shared" si="938"/>
        <v>76.88000000000001</v>
      </c>
      <c r="AL313" s="36"/>
    </row>
    <row r="314" spans="1:38" x14ac:dyDescent="0.2">
      <c r="A314" s="37"/>
      <c r="B314" s="13">
        <f t="shared" si="600"/>
        <v>309</v>
      </c>
      <c r="C314" s="2" t="s">
        <v>717</v>
      </c>
      <c r="D314" s="28">
        <v>44987</v>
      </c>
      <c r="E314" s="2" t="s">
        <v>28</v>
      </c>
      <c r="F314" s="23" t="s">
        <v>29</v>
      </c>
      <c r="G314" s="23" t="s">
        <v>53</v>
      </c>
      <c r="H314" s="23">
        <v>1200</v>
      </c>
      <c r="I314" s="23" t="s">
        <v>79</v>
      </c>
      <c r="J314" s="23" t="s">
        <v>74</v>
      </c>
      <c r="K314" s="63" t="s">
        <v>318</v>
      </c>
      <c r="L314" s="12" t="s">
        <v>46</v>
      </c>
      <c r="M314" s="4">
        <v>8.59</v>
      </c>
      <c r="N314" s="10">
        <v>1.3233333333333333</v>
      </c>
      <c r="O314" s="11">
        <v>2.09</v>
      </c>
      <c r="P314" s="10">
        <v>1.2</v>
      </c>
      <c r="Q314" s="19">
        <f t="shared" si="55"/>
        <v>-2.5</v>
      </c>
      <c r="R314" s="21">
        <f t="shared" ref="R314:R315" si="939">Q314+R313</f>
        <v>449.69999999999982</v>
      </c>
      <c r="S314" s="4">
        <f t="shared" ref="S314:S315" si="940">M314</f>
        <v>8.59</v>
      </c>
      <c r="T314" s="10">
        <f t="shared" ref="T314:T315" si="941">IF(S314&gt;0,T$4,0)</f>
        <v>1</v>
      </c>
      <c r="U314" s="11">
        <f t="shared" ref="U314:U315" si="942">O314</f>
        <v>2.09</v>
      </c>
      <c r="V314" s="10">
        <f t="shared" ref="V314:V315" si="943">IF(U314&gt;0,V$4,0)</f>
        <v>1</v>
      </c>
      <c r="W314" s="19">
        <f t="shared" si="533"/>
        <v>-2</v>
      </c>
      <c r="X314" s="21">
        <f t="shared" ref="X314:X315" si="944">W314+X313</f>
        <v>165.21000000000004</v>
      </c>
      <c r="Y314" s="4">
        <f t="shared" ref="Y314:Y315" si="945">S314</f>
        <v>8.59</v>
      </c>
      <c r="Z314" s="10">
        <v>0.46581395348837207</v>
      </c>
      <c r="AA314" s="11">
        <f t="shared" ref="AA314:AA315" si="946">U314</f>
        <v>2.09</v>
      </c>
      <c r="AB314" s="10">
        <v>0</v>
      </c>
      <c r="AC314" s="19">
        <f t="shared" si="531"/>
        <v>0</v>
      </c>
      <c r="AD314" s="19">
        <f t="shared" si="532"/>
        <v>-0.47</v>
      </c>
      <c r="AE314" s="21">
        <f t="shared" ref="AE314:AE315" si="947">AD314+AE313</f>
        <v>85.780000000000015</v>
      </c>
      <c r="AF314" s="4">
        <f t="shared" ref="AF314:AF315" si="948">M314</f>
        <v>8.59</v>
      </c>
      <c r="AG314" s="10">
        <f t="shared" ref="AG314:AG315" si="949">IF(K314=$AH$3,$AG$3,IF(K314=$AH$4,$AG$4,IF(K314=$AJ$3,$AI$3,IF(K314=$AJ$4,$AI$4,0))))</f>
        <v>0.5</v>
      </c>
      <c r="AH314" s="11">
        <f t="shared" ref="AH314:AH315" si="950">O314</f>
        <v>2.09</v>
      </c>
      <c r="AI314" s="10">
        <v>0</v>
      </c>
      <c r="AJ314" s="19">
        <f t="shared" si="49"/>
        <v>-0.5</v>
      </c>
      <c r="AK314" s="21">
        <f t="shared" ref="AK314:AK315" si="951">AJ314+AK313</f>
        <v>76.38000000000001</v>
      </c>
      <c r="AL314" s="36"/>
    </row>
    <row r="315" spans="1:38" x14ac:dyDescent="0.2">
      <c r="A315" s="37"/>
      <c r="B315" s="13">
        <f t="shared" si="600"/>
        <v>310</v>
      </c>
      <c r="C315" s="2" t="s">
        <v>720</v>
      </c>
      <c r="D315" s="28">
        <v>44987</v>
      </c>
      <c r="E315" s="2" t="s">
        <v>36</v>
      </c>
      <c r="F315" s="23" t="s">
        <v>3</v>
      </c>
      <c r="G315" s="23" t="s">
        <v>53</v>
      </c>
      <c r="H315" s="23">
        <v>1200</v>
      </c>
      <c r="I315" s="23" t="s">
        <v>79</v>
      </c>
      <c r="J315" s="23" t="s">
        <v>74</v>
      </c>
      <c r="K315" s="63" t="s">
        <v>318</v>
      </c>
      <c r="L315" s="12" t="s">
        <v>46</v>
      </c>
      <c r="M315" s="4">
        <v>12.6</v>
      </c>
      <c r="N315" s="10">
        <v>0.85828375286041203</v>
      </c>
      <c r="O315" s="11">
        <v>3.21</v>
      </c>
      <c r="P315" s="10">
        <v>0.37000000000000011</v>
      </c>
      <c r="Q315" s="19">
        <f t="shared" si="55"/>
        <v>-1.2</v>
      </c>
      <c r="R315" s="21">
        <f t="shared" si="939"/>
        <v>448.49999999999983</v>
      </c>
      <c r="S315" s="4">
        <f t="shared" si="940"/>
        <v>12.6</v>
      </c>
      <c r="T315" s="10">
        <f t="shared" si="941"/>
        <v>1</v>
      </c>
      <c r="U315" s="11">
        <f t="shared" si="942"/>
        <v>3.21</v>
      </c>
      <c r="V315" s="10">
        <f t="shared" si="943"/>
        <v>1</v>
      </c>
      <c r="W315" s="19">
        <f t="shared" si="533"/>
        <v>-2</v>
      </c>
      <c r="X315" s="21">
        <f t="shared" si="944"/>
        <v>163.21000000000004</v>
      </c>
      <c r="Y315" s="4">
        <f t="shared" si="945"/>
        <v>12.6</v>
      </c>
      <c r="Z315" s="10">
        <v>0.31714285714285712</v>
      </c>
      <c r="AA315" s="11">
        <f t="shared" si="946"/>
        <v>3.21</v>
      </c>
      <c r="AB315" s="10">
        <v>0</v>
      </c>
      <c r="AC315" s="19">
        <f t="shared" si="531"/>
        <v>0</v>
      </c>
      <c r="AD315" s="19">
        <f t="shared" si="532"/>
        <v>-0.32</v>
      </c>
      <c r="AE315" s="21">
        <f t="shared" si="947"/>
        <v>85.460000000000022</v>
      </c>
      <c r="AF315" s="4">
        <f t="shared" si="948"/>
        <v>12.6</v>
      </c>
      <c r="AG315" s="10">
        <f t="shared" si="949"/>
        <v>0.5</v>
      </c>
      <c r="AH315" s="11">
        <f t="shared" si="950"/>
        <v>3.21</v>
      </c>
      <c r="AI315" s="10">
        <v>0</v>
      </c>
      <c r="AJ315" s="19">
        <f t="shared" si="49"/>
        <v>-0.5</v>
      </c>
      <c r="AK315" s="21">
        <f t="shared" si="951"/>
        <v>75.88000000000001</v>
      </c>
      <c r="AL315" s="36"/>
    </row>
    <row r="316" spans="1:38" x14ac:dyDescent="0.2">
      <c r="A316" s="37"/>
      <c r="B316" s="13">
        <f t="shared" si="600"/>
        <v>311</v>
      </c>
      <c r="C316" s="2" t="s">
        <v>721</v>
      </c>
      <c r="D316" s="28">
        <v>44988</v>
      </c>
      <c r="E316" s="2" t="s">
        <v>48</v>
      </c>
      <c r="F316" s="23" t="s">
        <v>3</v>
      </c>
      <c r="G316" s="23" t="s">
        <v>53</v>
      </c>
      <c r="H316" s="23">
        <v>1300</v>
      </c>
      <c r="I316" s="23" t="s">
        <v>79</v>
      </c>
      <c r="J316" s="23" t="s">
        <v>74</v>
      </c>
      <c r="K316" s="63" t="s">
        <v>318</v>
      </c>
      <c r="L316" s="12" t="s">
        <v>1</v>
      </c>
      <c r="M316" s="4">
        <v>15.43</v>
      </c>
      <c r="N316" s="10">
        <v>0.69633461047254153</v>
      </c>
      <c r="O316" s="11">
        <v>4.0999999999999996</v>
      </c>
      <c r="P316" s="10">
        <v>0.23</v>
      </c>
      <c r="Q316" s="19">
        <f t="shared" si="55"/>
        <v>0</v>
      </c>
      <c r="R316" s="21">
        <f t="shared" ref="R316" si="952">Q316+R315</f>
        <v>448.49999999999983</v>
      </c>
      <c r="S316" s="4">
        <f t="shared" ref="S316" si="953">M316</f>
        <v>15.43</v>
      </c>
      <c r="T316" s="10">
        <f t="shared" ref="T316" si="954">IF(S316&gt;0,T$4,0)</f>
        <v>1</v>
      </c>
      <c r="U316" s="11">
        <f t="shared" ref="U316" si="955">O316</f>
        <v>4.0999999999999996</v>
      </c>
      <c r="V316" s="10">
        <f t="shared" ref="V316" si="956">IF(U316&gt;0,V$4,0)</f>
        <v>1</v>
      </c>
      <c r="W316" s="19">
        <f t="shared" si="533"/>
        <v>2.1</v>
      </c>
      <c r="X316" s="21">
        <f t="shared" ref="X316" si="957">W316+X315</f>
        <v>165.31000000000003</v>
      </c>
      <c r="Y316" s="4">
        <f t="shared" ref="Y316" si="958">S316</f>
        <v>15.43</v>
      </c>
      <c r="Z316" s="10">
        <v>0.25903507536272713</v>
      </c>
      <c r="AA316" s="11">
        <f t="shared" ref="AA316" si="959">U316</f>
        <v>4.0999999999999996</v>
      </c>
      <c r="AB316" s="10">
        <v>0</v>
      </c>
      <c r="AC316" s="19">
        <f t="shared" si="531"/>
        <v>0</v>
      </c>
      <c r="AD316" s="19">
        <f t="shared" si="532"/>
        <v>-0.26</v>
      </c>
      <c r="AE316" s="21">
        <f t="shared" ref="AE316" si="960">AD316+AE315</f>
        <v>85.200000000000017</v>
      </c>
      <c r="AF316" s="4">
        <f t="shared" ref="AF316" si="961">M316</f>
        <v>15.43</v>
      </c>
      <c r="AG316" s="10">
        <f t="shared" ref="AG316" si="962">IF(K316=$AH$3,$AG$3,IF(K316=$AH$4,$AG$4,IF(K316=$AJ$3,$AI$3,IF(K316=$AJ$4,$AI$4,0))))</f>
        <v>0.5</v>
      </c>
      <c r="AH316" s="11">
        <f t="shared" ref="AH316" si="963">O316</f>
        <v>4.0999999999999996</v>
      </c>
      <c r="AI316" s="10">
        <v>0</v>
      </c>
      <c r="AJ316" s="19">
        <f t="shared" si="49"/>
        <v>-0.5</v>
      </c>
      <c r="AK316" s="21">
        <f t="shared" ref="AK316" si="964">AJ316+AK315</f>
        <v>75.38000000000001</v>
      </c>
      <c r="AL316" s="36"/>
    </row>
    <row r="317" spans="1:38" x14ac:dyDescent="0.2">
      <c r="A317" s="37"/>
      <c r="B317" s="13">
        <f t="shared" si="600"/>
        <v>312</v>
      </c>
      <c r="C317" s="2" t="s">
        <v>722</v>
      </c>
      <c r="D317" s="28">
        <v>44988</v>
      </c>
      <c r="E317" s="2" t="s">
        <v>36</v>
      </c>
      <c r="F317" s="23" t="s">
        <v>18</v>
      </c>
      <c r="G317" s="23" t="s">
        <v>53</v>
      </c>
      <c r="H317" s="23">
        <v>1000</v>
      </c>
      <c r="I317" s="23" t="s">
        <v>79</v>
      </c>
      <c r="J317" s="23" t="s">
        <v>74</v>
      </c>
      <c r="K317" s="63" t="s">
        <v>318</v>
      </c>
      <c r="L317" s="12" t="s">
        <v>46</v>
      </c>
      <c r="M317" s="4">
        <v>7.92</v>
      </c>
      <c r="N317" s="10">
        <v>1.4385714285714284</v>
      </c>
      <c r="O317" s="11">
        <v>2.2999999999999998</v>
      </c>
      <c r="P317" s="10">
        <v>1.1200000000000001</v>
      </c>
      <c r="Q317" s="19">
        <f t="shared" si="55"/>
        <v>-2.6</v>
      </c>
      <c r="R317" s="21">
        <f t="shared" ref="R317:R318" si="965">Q317+R316</f>
        <v>445.89999999999981</v>
      </c>
      <c r="S317" s="4">
        <f t="shared" ref="S317:S318" si="966">M317</f>
        <v>7.92</v>
      </c>
      <c r="T317" s="10">
        <f t="shared" ref="T317:T318" si="967">IF(S317&gt;0,T$4,0)</f>
        <v>1</v>
      </c>
      <c r="U317" s="11">
        <f t="shared" ref="U317:U318" si="968">O317</f>
        <v>2.2999999999999998</v>
      </c>
      <c r="V317" s="10">
        <f t="shared" ref="V317:V318" si="969">IF(U317&gt;0,V$4,0)</f>
        <v>1</v>
      </c>
      <c r="W317" s="19">
        <f t="shared" si="533"/>
        <v>-2</v>
      </c>
      <c r="X317" s="21">
        <f t="shared" ref="X317:X318" si="970">W317+X316</f>
        <v>163.31000000000003</v>
      </c>
      <c r="Y317" s="4">
        <f t="shared" ref="Y317:Y318" si="971">S317</f>
        <v>7.92</v>
      </c>
      <c r="Z317" s="10">
        <v>0.50497677477699676</v>
      </c>
      <c r="AA317" s="11">
        <f t="shared" ref="AA317:AA318" si="972">U317</f>
        <v>2.2999999999999998</v>
      </c>
      <c r="AB317" s="10">
        <v>0</v>
      </c>
      <c r="AC317" s="19">
        <f t="shared" si="531"/>
        <v>0</v>
      </c>
      <c r="AD317" s="19">
        <f t="shared" si="532"/>
        <v>-0.5</v>
      </c>
      <c r="AE317" s="21">
        <f t="shared" ref="AE317:AE318" si="973">AD317+AE316</f>
        <v>84.700000000000017</v>
      </c>
      <c r="AF317" s="4">
        <f t="shared" ref="AF317:AF318" si="974">M317</f>
        <v>7.92</v>
      </c>
      <c r="AG317" s="10">
        <f t="shared" ref="AG317:AG318" si="975">IF(K317=$AH$3,$AG$3,IF(K317=$AH$4,$AG$4,IF(K317=$AJ$3,$AI$3,IF(K317=$AJ$4,$AI$4,0))))</f>
        <v>0.5</v>
      </c>
      <c r="AH317" s="11">
        <f t="shared" ref="AH317:AH318" si="976">O317</f>
        <v>2.2999999999999998</v>
      </c>
      <c r="AI317" s="10">
        <v>0</v>
      </c>
      <c r="AJ317" s="19">
        <f t="shared" si="49"/>
        <v>-0.5</v>
      </c>
      <c r="AK317" s="21">
        <f t="shared" ref="AK317:AK318" si="977">AJ317+AK316</f>
        <v>74.88000000000001</v>
      </c>
      <c r="AL317" s="36"/>
    </row>
    <row r="318" spans="1:38" x14ac:dyDescent="0.2">
      <c r="A318" s="37"/>
      <c r="B318" s="13">
        <f t="shared" si="600"/>
        <v>313</v>
      </c>
      <c r="C318" s="2" t="s">
        <v>726</v>
      </c>
      <c r="D318" s="28">
        <v>44989</v>
      </c>
      <c r="E318" s="2" t="s">
        <v>24</v>
      </c>
      <c r="F318" s="23" t="s">
        <v>18</v>
      </c>
      <c r="G318" s="23" t="s">
        <v>99</v>
      </c>
      <c r="H318" s="23">
        <v>1000</v>
      </c>
      <c r="I318" s="23" t="s">
        <v>79</v>
      </c>
      <c r="J318" s="23" t="s">
        <v>74</v>
      </c>
      <c r="K318" s="63" t="s">
        <v>319</v>
      </c>
      <c r="L318" s="12" t="s">
        <v>49</v>
      </c>
      <c r="M318" s="4">
        <v>3.13</v>
      </c>
      <c r="N318" s="10">
        <v>4.6764418938307033</v>
      </c>
      <c r="O318" s="11">
        <v>1.54</v>
      </c>
      <c r="P318" s="10">
        <v>0</v>
      </c>
      <c r="Q318" s="19">
        <f t="shared" si="55"/>
        <v>-4.7</v>
      </c>
      <c r="R318" s="21">
        <f t="shared" si="965"/>
        <v>441.19999999999982</v>
      </c>
      <c r="S318" s="4">
        <f t="shared" si="966"/>
        <v>3.13</v>
      </c>
      <c r="T318" s="10">
        <f t="shared" si="967"/>
        <v>1</v>
      </c>
      <c r="U318" s="11">
        <f t="shared" si="968"/>
        <v>1.54</v>
      </c>
      <c r="V318" s="10">
        <f t="shared" si="969"/>
        <v>1</v>
      </c>
      <c r="W318" s="19">
        <f t="shared" si="533"/>
        <v>-2</v>
      </c>
      <c r="X318" s="21">
        <f t="shared" si="970"/>
        <v>161.31000000000003</v>
      </c>
      <c r="Y318" s="4">
        <f t="shared" si="971"/>
        <v>3.13</v>
      </c>
      <c r="Z318" s="10">
        <v>1.2764178770949719</v>
      </c>
      <c r="AA318" s="11">
        <f t="shared" si="972"/>
        <v>1.54</v>
      </c>
      <c r="AB318" s="10">
        <v>0</v>
      </c>
      <c r="AC318" s="19">
        <f t="shared" si="531"/>
        <v>0</v>
      </c>
      <c r="AD318" s="19">
        <f t="shared" si="532"/>
        <v>-1.28</v>
      </c>
      <c r="AE318" s="21">
        <f t="shared" si="973"/>
        <v>83.420000000000016</v>
      </c>
      <c r="AF318" s="4">
        <f t="shared" si="974"/>
        <v>3.13</v>
      </c>
      <c r="AG318" s="10">
        <f t="shared" si="975"/>
        <v>1</v>
      </c>
      <c r="AH318" s="11">
        <f t="shared" si="976"/>
        <v>1.54</v>
      </c>
      <c r="AI318" s="10">
        <v>0</v>
      </c>
      <c r="AJ318" s="19">
        <f t="shared" si="49"/>
        <v>-1</v>
      </c>
      <c r="AK318" s="21">
        <f t="shared" si="977"/>
        <v>73.88000000000001</v>
      </c>
      <c r="AL318" s="36"/>
    </row>
    <row r="319" spans="1:38" x14ac:dyDescent="0.2">
      <c r="A319" s="37"/>
      <c r="B319" s="13">
        <f t="shared" si="600"/>
        <v>314</v>
      </c>
      <c r="C319" s="2" t="s">
        <v>728</v>
      </c>
      <c r="D319" s="28">
        <v>44989</v>
      </c>
      <c r="E319" s="2" t="s">
        <v>24</v>
      </c>
      <c r="F319" s="23" t="s">
        <v>18</v>
      </c>
      <c r="G319" s="23" t="s">
        <v>99</v>
      </c>
      <c r="H319" s="23">
        <v>1000</v>
      </c>
      <c r="I319" s="23" t="s">
        <v>79</v>
      </c>
      <c r="J319" s="23" t="s">
        <v>74</v>
      </c>
      <c r="K319" s="63" t="s">
        <v>326</v>
      </c>
      <c r="L319" s="12" t="s">
        <v>60</v>
      </c>
      <c r="M319" s="4">
        <v>18.29</v>
      </c>
      <c r="N319" s="10">
        <v>0.57869841269841282</v>
      </c>
      <c r="O319" s="11">
        <v>4</v>
      </c>
      <c r="P319" s="10">
        <v>0.19333333333333336</v>
      </c>
      <c r="Q319" s="19">
        <f t="shared" si="55"/>
        <v>-0.8</v>
      </c>
      <c r="R319" s="21">
        <f t="shared" ref="R319:R320" si="978">Q319+R318</f>
        <v>440.39999999999981</v>
      </c>
      <c r="S319" s="4">
        <f t="shared" ref="S319:S320" si="979">M319</f>
        <v>18.29</v>
      </c>
      <c r="T319" s="10">
        <f t="shared" ref="T319:T320" si="980">IF(S319&gt;0,T$4,0)</f>
        <v>1</v>
      </c>
      <c r="U319" s="11">
        <f t="shared" ref="U319:U320" si="981">O319</f>
        <v>4</v>
      </c>
      <c r="V319" s="10">
        <f t="shared" ref="V319:V320" si="982">IF(U319&gt;0,V$4,0)</f>
        <v>1</v>
      </c>
      <c r="W319" s="19">
        <f t="shared" si="533"/>
        <v>-2</v>
      </c>
      <c r="X319" s="21">
        <f t="shared" ref="X319:X320" si="983">W319+X318</f>
        <v>159.31000000000003</v>
      </c>
      <c r="Y319" s="4">
        <f t="shared" ref="Y319:Y320" si="984">S319</f>
        <v>18.29</v>
      </c>
      <c r="Z319" s="10">
        <v>0.21874316939890714</v>
      </c>
      <c r="AA319" s="11">
        <f t="shared" ref="AA319:AA320" si="985">U319</f>
        <v>4</v>
      </c>
      <c r="AB319" s="10">
        <v>0</v>
      </c>
      <c r="AC319" s="19">
        <f t="shared" si="531"/>
        <v>0</v>
      </c>
      <c r="AD319" s="19">
        <f t="shared" si="532"/>
        <v>-0.22</v>
      </c>
      <c r="AE319" s="21">
        <f t="shared" ref="AE319:AE320" si="986">AD319+AE318</f>
        <v>83.200000000000017</v>
      </c>
      <c r="AF319" s="4">
        <f t="shared" ref="AF319:AF320" si="987">M319</f>
        <v>18.29</v>
      </c>
      <c r="AG319" s="10">
        <f t="shared" ref="AG319:AG320" si="988">IF(K319=$AH$3,$AG$3,IF(K319=$AH$4,$AG$4,IF(K319=$AJ$3,$AI$3,IF(K319=$AJ$4,$AI$4,0))))</f>
        <v>0.25</v>
      </c>
      <c r="AH319" s="11">
        <f t="shared" ref="AH319:AH320" si="989">O319</f>
        <v>4</v>
      </c>
      <c r="AI319" s="10">
        <v>0</v>
      </c>
      <c r="AJ319" s="19">
        <f t="shared" si="49"/>
        <v>-0.25</v>
      </c>
      <c r="AK319" s="21">
        <f t="shared" ref="AK319:AK320" si="990">AJ319+AK318</f>
        <v>73.63000000000001</v>
      </c>
      <c r="AL319" s="36"/>
    </row>
    <row r="320" spans="1:38" x14ac:dyDescent="0.2">
      <c r="A320" s="37"/>
      <c r="B320" s="13">
        <f t="shared" si="600"/>
        <v>315</v>
      </c>
      <c r="C320" s="2" t="s">
        <v>727</v>
      </c>
      <c r="D320" s="28">
        <v>44989</v>
      </c>
      <c r="E320" s="2" t="s">
        <v>30</v>
      </c>
      <c r="F320" s="23" t="s">
        <v>29</v>
      </c>
      <c r="G320" s="23" t="s">
        <v>53</v>
      </c>
      <c r="H320" s="23">
        <v>1400</v>
      </c>
      <c r="I320" s="23" t="s">
        <v>79</v>
      </c>
      <c r="J320" s="23" t="s">
        <v>74</v>
      </c>
      <c r="K320" s="63" t="s">
        <v>318</v>
      </c>
      <c r="L320" s="12" t="s">
        <v>46</v>
      </c>
      <c r="M320" s="4">
        <v>7.19</v>
      </c>
      <c r="N320" s="10">
        <v>1.61</v>
      </c>
      <c r="O320" s="11">
        <v>2.48</v>
      </c>
      <c r="P320" s="10">
        <v>1.08</v>
      </c>
      <c r="Q320" s="19">
        <f t="shared" si="55"/>
        <v>-2.7</v>
      </c>
      <c r="R320" s="21">
        <f t="shared" si="978"/>
        <v>437.69999999999982</v>
      </c>
      <c r="S320" s="4">
        <f t="shared" si="979"/>
        <v>7.19</v>
      </c>
      <c r="T320" s="10">
        <f t="shared" si="980"/>
        <v>1</v>
      </c>
      <c r="U320" s="11">
        <f t="shared" si="981"/>
        <v>2.48</v>
      </c>
      <c r="V320" s="10">
        <f t="shared" si="982"/>
        <v>1</v>
      </c>
      <c r="W320" s="19">
        <f t="shared" si="533"/>
        <v>-2</v>
      </c>
      <c r="X320" s="21">
        <f t="shared" si="983"/>
        <v>157.31000000000003</v>
      </c>
      <c r="Y320" s="4">
        <f t="shared" si="984"/>
        <v>7.19</v>
      </c>
      <c r="Z320" s="10">
        <v>0.5558333333333334</v>
      </c>
      <c r="AA320" s="11">
        <f t="shared" si="985"/>
        <v>2.48</v>
      </c>
      <c r="AB320" s="10">
        <v>0</v>
      </c>
      <c r="AC320" s="19">
        <f t="shared" si="531"/>
        <v>0</v>
      </c>
      <c r="AD320" s="19">
        <f t="shared" si="532"/>
        <v>-0.56000000000000005</v>
      </c>
      <c r="AE320" s="21">
        <f t="shared" si="986"/>
        <v>82.640000000000015</v>
      </c>
      <c r="AF320" s="4">
        <f t="shared" si="987"/>
        <v>7.19</v>
      </c>
      <c r="AG320" s="10">
        <f t="shared" si="988"/>
        <v>0.5</v>
      </c>
      <c r="AH320" s="11">
        <f t="shared" si="989"/>
        <v>2.48</v>
      </c>
      <c r="AI320" s="10">
        <v>0</v>
      </c>
      <c r="AJ320" s="19">
        <f t="shared" si="49"/>
        <v>-0.5</v>
      </c>
      <c r="AK320" s="21">
        <f t="shared" si="990"/>
        <v>73.13000000000001</v>
      </c>
      <c r="AL320" s="36"/>
    </row>
    <row r="321" spans="1:38" x14ac:dyDescent="0.2">
      <c r="A321" s="37"/>
      <c r="B321" s="13">
        <f t="shared" si="600"/>
        <v>316</v>
      </c>
      <c r="C321" s="2" t="s">
        <v>713</v>
      </c>
      <c r="D321" s="28">
        <v>44990</v>
      </c>
      <c r="E321" s="2" t="s">
        <v>50</v>
      </c>
      <c r="F321" s="23" t="s">
        <v>18</v>
      </c>
      <c r="G321" s="23" t="s">
        <v>53</v>
      </c>
      <c r="H321" s="23">
        <v>1000</v>
      </c>
      <c r="I321" s="23" t="s">
        <v>79</v>
      </c>
      <c r="J321" s="23" t="s">
        <v>74</v>
      </c>
      <c r="K321" s="63" t="s">
        <v>319</v>
      </c>
      <c r="L321" s="12" t="s">
        <v>49</v>
      </c>
      <c r="M321" s="4">
        <v>4.21</v>
      </c>
      <c r="N321" s="10">
        <v>3.1141176470588232</v>
      </c>
      <c r="O321" s="11">
        <v>1.76</v>
      </c>
      <c r="P321" s="10">
        <v>0</v>
      </c>
      <c r="Q321" s="19">
        <f t="shared" si="55"/>
        <v>-3.1</v>
      </c>
      <c r="R321" s="21">
        <f t="shared" ref="R321" si="991">Q321+R320</f>
        <v>434.5999999999998</v>
      </c>
      <c r="S321" s="4">
        <f t="shared" ref="S321" si="992">M321</f>
        <v>4.21</v>
      </c>
      <c r="T321" s="10">
        <f t="shared" ref="T321" si="993">IF(S321&gt;0,T$4,0)</f>
        <v>1</v>
      </c>
      <c r="U321" s="11">
        <f t="shared" ref="U321" si="994">O321</f>
        <v>1.76</v>
      </c>
      <c r="V321" s="10">
        <f t="shared" ref="V321" si="995">IF(U321&gt;0,V$4,0)</f>
        <v>1</v>
      </c>
      <c r="W321" s="19">
        <f t="shared" si="533"/>
        <v>-2</v>
      </c>
      <c r="X321" s="21">
        <f t="shared" ref="X321" si="996">W321+X320</f>
        <v>155.31000000000003</v>
      </c>
      <c r="Y321" s="4">
        <f t="shared" ref="Y321" si="997">S321</f>
        <v>4.21</v>
      </c>
      <c r="Z321" s="10">
        <v>0.95047619047619036</v>
      </c>
      <c r="AA321" s="11">
        <f t="shared" ref="AA321" si="998">U321</f>
        <v>1.76</v>
      </c>
      <c r="AB321" s="10">
        <v>0</v>
      </c>
      <c r="AC321" s="19">
        <f t="shared" si="531"/>
        <v>0</v>
      </c>
      <c r="AD321" s="19">
        <f t="shared" si="532"/>
        <v>-0.95</v>
      </c>
      <c r="AE321" s="21">
        <f t="shared" ref="AE321" si="999">AD321+AE320</f>
        <v>81.690000000000012</v>
      </c>
      <c r="AF321" s="4">
        <f t="shared" ref="AF321" si="1000">M321</f>
        <v>4.21</v>
      </c>
      <c r="AG321" s="10">
        <f t="shared" ref="AG321" si="1001">IF(K321=$AH$3,$AG$3,IF(K321=$AH$4,$AG$4,IF(K321=$AJ$3,$AI$3,IF(K321=$AJ$4,$AI$4,0))))</f>
        <v>1</v>
      </c>
      <c r="AH321" s="11">
        <f t="shared" ref="AH321" si="1002">O321</f>
        <v>1.76</v>
      </c>
      <c r="AI321" s="10">
        <v>0</v>
      </c>
      <c r="AJ321" s="19">
        <f t="shared" si="49"/>
        <v>-1</v>
      </c>
      <c r="AK321" s="21">
        <f t="shared" ref="AK321" si="1003">AJ321+AK320</f>
        <v>72.13000000000001</v>
      </c>
      <c r="AL321" s="36"/>
    </row>
    <row r="322" spans="1:38" x14ac:dyDescent="0.2">
      <c r="A322" s="37"/>
      <c r="B322" s="13">
        <f t="shared" si="600"/>
        <v>317</v>
      </c>
      <c r="C322" s="2" t="s">
        <v>430</v>
      </c>
      <c r="D322" s="28">
        <v>44992</v>
      </c>
      <c r="E322" s="2" t="s">
        <v>25</v>
      </c>
      <c r="F322" s="23" t="s">
        <v>18</v>
      </c>
      <c r="G322" s="23" t="s">
        <v>53</v>
      </c>
      <c r="H322" s="23">
        <v>1100</v>
      </c>
      <c r="I322" s="23" t="s">
        <v>79</v>
      </c>
      <c r="J322" s="23" t="s">
        <v>74</v>
      </c>
      <c r="K322" s="63" t="s">
        <v>318</v>
      </c>
      <c r="L322" s="12" t="s">
        <v>5</v>
      </c>
      <c r="M322" s="4">
        <v>6.8</v>
      </c>
      <c r="N322" s="10">
        <v>1.7235396518375241</v>
      </c>
      <c r="O322" s="11">
        <v>2.16</v>
      </c>
      <c r="P322" s="10">
        <v>1.5022222222222221</v>
      </c>
      <c r="Q322" s="19">
        <f t="shared" si="55"/>
        <v>0</v>
      </c>
      <c r="R322" s="21">
        <f t="shared" ref="R322" si="1004">Q322+R321</f>
        <v>434.5999999999998</v>
      </c>
      <c r="S322" s="4">
        <f t="shared" ref="S322" si="1005">M322</f>
        <v>6.8</v>
      </c>
      <c r="T322" s="10">
        <f t="shared" ref="T322" si="1006">IF(S322&gt;0,T$4,0)</f>
        <v>1</v>
      </c>
      <c r="U322" s="11">
        <f t="shared" ref="U322" si="1007">O322</f>
        <v>2.16</v>
      </c>
      <c r="V322" s="10">
        <f t="shared" ref="V322" si="1008">IF(U322&gt;0,V$4,0)</f>
        <v>1</v>
      </c>
      <c r="W322" s="19">
        <f t="shared" si="533"/>
        <v>0.16</v>
      </c>
      <c r="X322" s="21">
        <f t="shared" ref="X322" si="1009">W322+X321</f>
        <v>155.47000000000003</v>
      </c>
      <c r="Y322" s="4">
        <f t="shared" ref="Y322" si="1010">S322</f>
        <v>6.8</v>
      </c>
      <c r="Z322" s="10">
        <v>0.5879411764705883</v>
      </c>
      <c r="AA322" s="11">
        <f t="shared" ref="AA322" si="1011">U322</f>
        <v>2.16</v>
      </c>
      <c r="AB322" s="10">
        <v>0</v>
      </c>
      <c r="AC322" s="19">
        <f t="shared" si="531"/>
        <v>0</v>
      </c>
      <c r="AD322" s="19">
        <f t="shared" si="532"/>
        <v>-0.59</v>
      </c>
      <c r="AE322" s="21">
        <f t="shared" ref="AE322" si="1012">AD322+AE321</f>
        <v>81.100000000000009</v>
      </c>
      <c r="AF322" s="4">
        <f t="shared" ref="AF322" si="1013">M322</f>
        <v>6.8</v>
      </c>
      <c r="AG322" s="10">
        <f t="shared" ref="AG322" si="1014">IF(K322=$AH$3,$AG$3,IF(K322=$AH$4,$AG$4,IF(K322=$AJ$3,$AI$3,IF(K322=$AJ$4,$AI$4,0))))</f>
        <v>0.5</v>
      </c>
      <c r="AH322" s="11">
        <f t="shared" ref="AH322" si="1015">O322</f>
        <v>2.16</v>
      </c>
      <c r="AI322" s="10">
        <v>0</v>
      </c>
      <c r="AJ322" s="19">
        <f t="shared" si="49"/>
        <v>-0.5</v>
      </c>
      <c r="AK322" s="21">
        <f t="shared" ref="AK322" si="1016">AJ322+AK321</f>
        <v>71.63000000000001</v>
      </c>
      <c r="AL322" s="36"/>
    </row>
    <row r="323" spans="1:38" x14ac:dyDescent="0.2">
      <c r="A323" s="37"/>
      <c r="B323" s="13">
        <f t="shared" si="600"/>
        <v>318</v>
      </c>
      <c r="C323" s="2" t="s">
        <v>731</v>
      </c>
      <c r="D323" s="28">
        <v>44992</v>
      </c>
      <c r="E323" s="2" t="s">
        <v>25</v>
      </c>
      <c r="F323" s="23" t="s">
        <v>18</v>
      </c>
      <c r="G323" s="23" t="s">
        <v>53</v>
      </c>
      <c r="H323" s="23">
        <v>1100</v>
      </c>
      <c r="I323" s="23" t="s">
        <v>79</v>
      </c>
      <c r="J323" s="23" t="s">
        <v>74</v>
      </c>
      <c r="K323" s="63" t="s">
        <v>319</v>
      </c>
      <c r="L323" s="12" t="s">
        <v>2</v>
      </c>
      <c r="M323" s="4">
        <v>2.4</v>
      </c>
      <c r="N323" s="10">
        <v>7.1447619047619062</v>
      </c>
      <c r="O323" s="11">
        <v>1.43</v>
      </c>
      <c r="P323" s="10">
        <v>0</v>
      </c>
      <c r="Q323" s="19">
        <f t="shared" si="55"/>
        <v>10</v>
      </c>
      <c r="R323" s="21">
        <f t="shared" ref="R323:R324" si="1017">Q323+R322</f>
        <v>444.5999999999998</v>
      </c>
      <c r="S323" s="4">
        <f t="shared" ref="S323:S324" si="1018">M323</f>
        <v>2.4</v>
      </c>
      <c r="T323" s="10">
        <f t="shared" ref="T323:T324" si="1019">IF(S323&gt;0,T$4,0)</f>
        <v>1</v>
      </c>
      <c r="U323" s="11">
        <f t="shared" ref="U323:U324" si="1020">O323</f>
        <v>1.43</v>
      </c>
      <c r="V323" s="10">
        <f t="shared" ref="V323:V324" si="1021">IF(U323&gt;0,V$4,0)</f>
        <v>1</v>
      </c>
      <c r="W323" s="19">
        <f t="shared" si="533"/>
        <v>1.83</v>
      </c>
      <c r="X323" s="21">
        <f t="shared" ref="X323:X324" si="1022">W323+X322</f>
        <v>157.30000000000004</v>
      </c>
      <c r="Y323" s="4">
        <f t="shared" ref="Y323:Y324" si="1023">S323</f>
        <v>2.4</v>
      </c>
      <c r="Z323" s="10">
        <v>1.6683333333333332</v>
      </c>
      <c r="AA323" s="11">
        <f t="shared" ref="AA323:AA324" si="1024">U323</f>
        <v>1.43</v>
      </c>
      <c r="AB323" s="10">
        <v>0</v>
      </c>
      <c r="AC323" s="19">
        <f t="shared" si="531"/>
        <v>4</v>
      </c>
      <c r="AD323" s="19">
        <f t="shared" si="532"/>
        <v>2.34</v>
      </c>
      <c r="AE323" s="21">
        <f t="shared" ref="AE323:AE324" si="1025">AD323+AE322</f>
        <v>83.440000000000012</v>
      </c>
      <c r="AF323" s="4">
        <f t="shared" ref="AF323:AF324" si="1026">M323</f>
        <v>2.4</v>
      </c>
      <c r="AG323" s="10">
        <f t="shared" ref="AG323:AG324" si="1027">IF(K323=$AH$3,$AG$3,IF(K323=$AH$4,$AG$4,IF(K323=$AJ$3,$AI$3,IF(K323=$AJ$4,$AI$4,0))))</f>
        <v>1</v>
      </c>
      <c r="AH323" s="11">
        <f t="shared" ref="AH323:AH324" si="1028">O323</f>
        <v>1.43</v>
      </c>
      <c r="AI323" s="10">
        <v>0</v>
      </c>
      <c r="AJ323" s="19">
        <f t="shared" si="49"/>
        <v>1.4</v>
      </c>
      <c r="AK323" s="21">
        <f t="shared" ref="AK323:AK324" si="1029">AJ323+AK322</f>
        <v>73.030000000000015</v>
      </c>
      <c r="AL323" s="36"/>
    </row>
    <row r="324" spans="1:38" x14ac:dyDescent="0.2">
      <c r="A324" s="37"/>
      <c r="B324" s="13">
        <f t="shared" si="600"/>
        <v>319</v>
      </c>
      <c r="C324" s="2" t="s">
        <v>733</v>
      </c>
      <c r="D324" s="28">
        <v>44994</v>
      </c>
      <c r="E324" s="2" t="s">
        <v>32</v>
      </c>
      <c r="F324" s="23" t="s">
        <v>29</v>
      </c>
      <c r="G324" s="23" t="s">
        <v>53</v>
      </c>
      <c r="H324" s="23">
        <v>1100</v>
      </c>
      <c r="I324" s="23" t="s">
        <v>79</v>
      </c>
      <c r="J324" s="23" t="s">
        <v>74</v>
      </c>
      <c r="K324" s="63" t="s">
        <v>320</v>
      </c>
      <c r="L324" s="12" t="s">
        <v>2</v>
      </c>
      <c r="M324" s="4">
        <v>1.94</v>
      </c>
      <c r="N324" s="10">
        <v>10.588888888888887</v>
      </c>
      <c r="O324" s="11">
        <v>1.1599999999999999</v>
      </c>
      <c r="P324" s="10">
        <v>0</v>
      </c>
      <c r="Q324" s="19">
        <f t="shared" si="55"/>
        <v>10</v>
      </c>
      <c r="R324" s="21">
        <f t="shared" si="1017"/>
        <v>454.5999999999998</v>
      </c>
      <c r="S324" s="4">
        <f t="shared" si="1018"/>
        <v>1.94</v>
      </c>
      <c r="T324" s="10">
        <f t="shared" si="1019"/>
        <v>1</v>
      </c>
      <c r="U324" s="11">
        <f t="shared" si="1020"/>
        <v>1.1599999999999999</v>
      </c>
      <c r="V324" s="10">
        <f t="shared" si="1021"/>
        <v>1</v>
      </c>
      <c r="W324" s="19">
        <f t="shared" si="533"/>
        <v>1.1000000000000001</v>
      </c>
      <c r="X324" s="21">
        <f t="shared" si="1022"/>
        <v>158.40000000000003</v>
      </c>
      <c r="Y324" s="4">
        <f t="shared" si="1023"/>
        <v>1.94</v>
      </c>
      <c r="Z324" s="10">
        <v>2.0622580645161288</v>
      </c>
      <c r="AA324" s="11">
        <f t="shared" si="1024"/>
        <v>1.1599999999999999</v>
      </c>
      <c r="AB324" s="10">
        <v>0</v>
      </c>
      <c r="AC324" s="19">
        <f t="shared" si="531"/>
        <v>4</v>
      </c>
      <c r="AD324" s="19">
        <f t="shared" si="532"/>
        <v>1.94</v>
      </c>
      <c r="AE324" s="21">
        <f t="shared" si="1025"/>
        <v>85.38000000000001</v>
      </c>
      <c r="AF324" s="4">
        <f t="shared" si="1026"/>
        <v>1.94</v>
      </c>
      <c r="AG324" s="10">
        <f t="shared" si="1027"/>
        <v>2</v>
      </c>
      <c r="AH324" s="11">
        <f t="shared" si="1028"/>
        <v>1.1599999999999999</v>
      </c>
      <c r="AI324" s="10">
        <v>0</v>
      </c>
      <c r="AJ324" s="19">
        <f t="shared" si="49"/>
        <v>1.88</v>
      </c>
      <c r="AK324" s="21">
        <f t="shared" si="1029"/>
        <v>74.910000000000011</v>
      </c>
      <c r="AL324" s="36"/>
    </row>
    <row r="325" spans="1:38" x14ac:dyDescent="0.2">
      <c r="A325" s="37"/>
      <c r="B325" s="13">
        <f t="shared" si="600"/>
        <v>320</v>
      </c>
      <c r="C325" s="2" t="s">
        <v>644</v>
      </c>
      <c r="D325" s="28">
        <v>44994</v>
      </c>
      <c r="E325" s="2" t="s">
        <v>36</v>
      </c>
      <c r="F325" s="23" t="s">
        <v>29</v>
      </c>
      <c r="G325" s="23" t="s">
        <v>53</v>
      </c>
      <c r="H325" s="23">
        <v>1200</v>
      </c>
      <c r="I325" s="23" t="s">
        <v>79</v>
      </c>
      <c r="J325" s="23" t="s">
        <v>74</v>
      </c>
      <c r="K325" s="63" t="s">
        <v>318</v>
      </c>
      <c r="L325" s="12" t="s">
        <v>60</v>
      </c>
      <c r="M325" s="4">
        <v>19.52</v>
      </c>
      <c r="N325" s="10">
        <v>0.54243243243243244</v>
      </c>
      <c r="O325" s="11">
        <v>3.38</v>
      </c>
      <c r="P325" s="10">
        <v>0.22666666666666668</v>
      </c>
      <c r="Q325" s="19">
        <f t="shared" si="55"/>
        <v>-0.8</v>
      </c>
      <c r="R325" s="21">
        <f t="shared" ref="R325:R326" si="1030">Q325+R324</f>
        <v>453.79999999999978</v>
      </c>
      <c r="S325" s="4">
        <f t="shared" ref="S325:S326" si="1031">M325</f>
        <v>19.52</v>
      </c>
      <c r="T325" s="10">
        <f t="shared" ref="T325:T326" si="1032">IF(S325&gt;0,T$4,0)</f>
        <v>1</v>
      </c>
      <c r="U325" s="11">
        <f t="shared" ref="U325:U326" si="1033">O325</f>
        <v>3.38</v>
      </c>
      <c r="V325" s="10">
        <f t="shared" ref="V325:V326" si="1034">IF(U325&gt;0,V$4,0)</f>
        <v>1</v>
      </c>
      <c r="W325" s="19">
        <f t="shared" si="533"/>
        <v>-2</v>
      </c>
      <c r="X325" s="21">
        <f t="shared" ref="X325:X326" si="1035">W325+X324</f>
        <v>156.40000000000003</v>
      </c>
      <c r="Y325" s="4">
        <f t="shared" ref="Y325:Y326" si="1036">S325</f>
        <v>19.52</v>
      </c>
      <c r="Z325" s="10">
        <v>0.20487179487179488</v>
      </c>
      <c r="AA325" s="11">
        <f t="shared" ref="AA325:AA326" si="1037">U325</f>
        <v>3.38</v>
      </c>
      <c r="AB325" s="10">
        <v>0</v>
      </c>
      <c r="AC325" s="19">
        <f t="shared" si="531"/>
        <v>0</v>
      </c>
      <c r="AD325" s="19">
        <f t="shared" si="532"/>
        <v>-0.2</v>
      </c>
      <c r="AE325" s="21">
        <f t="shared" ref="AE325:AE326" si="1038">AD325+AE324</f>
        <v>85.18</v>
      </c>
      <c r="AF325" s="4">
        <f t="shared" ref="AF325:AF326" si="1039">M325</f>
        <v>19.52</v>
      </c>
      <c r="AG325" s="10">
        <f t="shared" ref="AG325:AG326" si="1040">IF(K325=$AH$3,$AG$3,IF(K325=$AH$4,$AG$4,IF(K325=$AJ$3,$AI$3,IF(K325=$AJ$4,$AI$4,0))))</f>
        <v>0.5</v>
      </c>
      <c r="AH325" s="11">
        <f t="shared" ref="AH325:AH326" si="1041">O325</f>
        <v>3.38</v>
      </c>
      <c r="AI325" s="10">
        <v>0</v>
      </c>
      <c r="AJ325" s="19">
        <f t="shared" si="49"/>
        <v>-0.5</v>
      </c>
      <c r="AK325" s="21">
        <f t="shared" ref="AK325:AK326" si="1042">AJ325+AK324</f>
        <v>74.410000000000011</v>
      </c>
      <c r="AL325" s="36"/>
    </row>
    <row r="326" spans="1:38" x14ac:dyDescent="0.2">
      <c r="A326" s="37"/>
      <c r="B326" s="13">
        <f t="shared" si="600"/>
        <v>321</v>
      </c>
      <c r="C326" s="2" t="s">
        <v>703</v>
      </c>
      <c r="D326" s="28">
        <v>44995</v>
      </c>
      <c r="E326" s="2" t="s">
        <v>66</v>
      </c>
      <c r="F326" s="23" t="s">
        <v>29</v>
      </c>
      <c r="G326" s="23" t="s">
        <v>53</v>
      </c>
      <c r="H326" s="23">
        <v>1200</v>
      </c>
      <c r="I326" s="23" t="s">
        <v>79</v>
      </c>
      <c r="J326" s="23" t="s">
        <v>74</v>
      </c>
      <c r="K326" s="63" t="s">
        <v>319</v>
      </c>
      <c r="L326" s="12" t="s">
        <v>60</v>
      </c>
      <c r="M326" s="4">
        <v>4.71</v>
      </c>
      <c r="N326" s="10">
        <v>2.7005797101449271</v>
      </c>
      <c r="O326" s="11">
        <v>1.37</v>
      </c>
      <c r="P326" s="10">
        <v>0</v>
      </c>
      <c r="Q326" s="19">
        <f t="shared" si="55"/>
        <v>-2.7</v>
      </c>
      <c r="R326" s="21">
        <f t="shared" si="1030"/>
        <v>451.0999999999998</v>
      </c>
      <c r="S326" s="4">
        <f t="shared" si="1031"/>
        <v>4.71</v>
      </c>
      <c r="T326" s="10">
        <f t="shared" si="1032"/>
        <v>1</v>
      </c>
      <c r="U326" s="11">
        <f t="shared" si="1033"/>
        <v>1.37</v>
      </c>
      <c r="V326" s="10">
        <f t="shared" si="1034"/>
        <v>1</v>
      </c>
      <c r="W326" s="19">
        <f t="shared" si="533"/>
        <v>-2</v>
      </c>
      <c r="X326" s="21">
        <f t="shared" si="1035"/>
        <v>154.40000000000003</v>
      </c>
      <c r="Y326" s="4">
        <f t="shared" si="1036"/>
        <v>4.71</v>
      </c>
      <c r="Z326" s="10">
        <v>0.84832962845347737</v>
      </c>
      <c r="AA326" s="11">
        <f t="shared" si="1037"/>
        <v>1.37</v>
      </c>
      <c r="AB326" s="10">
        <v>0</v>
      </c>
      <c r="AC326" s="19">
        <f t="shared" si="531"/>
        <v>0</v>
      </c>
      <c r="AD326" s="19">
        <f t="shared" si="532"/>
        <v>-0.85</v>
      </c>
      <c r="AE326" s="21">
        <f t="shared" si="1038"/>
        <v>84.330000000000013</v>
      </c>
      <c r="AF326" s="4">
        <f t="shared" si="1039"/>
        <v>4.71</v>
      </c>
      <c r="AG326" s="10">
        <f t="shared" si="1040"/>
        <v>1</v>
      </c>
      <c r="AH326" s="11">
        <f t="shared" si="1041"/>
        <v>1.37</v>
      </c>
      <c r="AI326" s="10">
        <v>0</v>
      </c>
      <c r="AJ326" s="19">
        <f t="shared" si="49"/>
        <v>-1</v>
      </c>
      <c r="AK326" s="21">
        <f t="shared" si="1042"/>
        <v>73.410000000000011</v>
      </c>
      <c r="AL326" s="36"/>
    </row>
    <row r="327" spans="1:38" x14ac:dyDescent="0.2">
      <c r="A327" s="37"/>
      <c r="B327" s="13">
        <f t="shared" si="600"/>
        <v>322</v>
      </c>
      <c r="C327" s="2" t="s">
        <v>738</v>
      </c>
      <c r="D327" s="28">
        <v>44997</v>
      </c>
      <c r="E327" s="2" t="s">
        <v>21</v>
      </c>
      <c r="F327" s="23" t="s">
        <v>18</v>
      </c>
      <c r="G327" s="23" t="s">
        <v>53</v>
      </c>
      <c r="H327" s="23">
        <v>1200</v>
      </c>
      <c r="I327" s="23" t="s">
        <v>79</v>
      </c>
      <c r="J327" s="23" t="s">
        <v>74</v>
      </c>
      <c r="K327" s="63" t="s">
        <v>319</v>
      </c>
      <c r="L327" s="12" t="s">
        <v>5</v>
      </c>
      <c r="M327" s="4">
        <v>2.99</v>
      </c>
      <c r="N327" s="10">
        <v>5.0411904761904749</v>
      </c>
      <c r="O327" s="11">
        <v>1.52</v>
      </c>
      <c r="P327" s="10">
        <v>0</v>
      </c>
      <c r="Q327" s="19">
        <f t="shared" si="55"/>
        <v>-5</v>
      </c>
      <c r="R327" s="21">
        <f t="shared" ref="R327" si="1043">Q327+R326</f>
        <v>446.0999999999998</v>
      </c>
      <c r="S327" s="4">
        <f t="shared" ref="S327" si="1044">M327</f>
        <v>2.99</v>
      </c>
      <c r="T327" s="10">
        <f t="shared" ref="T327" si="1045">IF(S327&gt;0,T$4,0)</f>
        <v>1</v>
      </c>
      <c r="U327" s="11">
        <f t="shared" ref="U327" si="1046">O327</f>
        <v>1.52</v>
      </c>
      <c r="V327" s="10">
        <f t="shared" ref="V327" si="1047">IF(U327&gt;0,V$4,0)</f>
        <v>1</v>
      </c>
      <c r="W327" s="19">
        <f t="shared" si="533"/>
        <v>-0.48</v>
      </c>
      <c r="X327" s="21">
        <f t="shared" ref="X327" si="1048">W327+X326</f>
        <v>153.92000000000004</v>
      </c>
      <c r="Y327" s="4">
        <f t="shared" ref="Y327" si="1049">S327</f>
        <v>2.99</v>
      </c>
      <c r="Z327" s="10">
        <v>1.3385892134631632</v>
      </c>
      <c r="AA327" s="11">
        <f t="shared" ref="AA327" si="1050">U327</f>
        <v>1.52</v>
      </c>
      <c r="AB327" s="10">
        <v>0</v>
      </c>
      <c r="AC327" s="19">
        <f t="shared" si="531"/>
        <v>0</v>
      </c>
      <c r="AD327" s="19">
        <f t="shared" si="532"/>
        <v>-1.34</v>
      </c>
      <c r="AE327" s="21">
        <f t="shared" ref="AE327" si="1051">AD327+AE326</f>
        <v>82.990000000000009</v>
      </c>
      <c r="AF327" s="4">
        <f t="shared" ref="AF327" si="1052">M327</f>
        <v>2.99</v>
      </c>
      <c r="AG327" s="10">
        <f t="shared" ref="AG327" si="1053">IF(K327=$AH$3,$AG$3,IF(K327=$AH$4,$AG$4,IF(K327=$AJ$3,$AI$3,IF(K327=$AJ$4,$AI$4,0))))</f>
        <v>1</v>
      </c>
      <c r="AH327" s="11">
        <f t="shared" ref="AH327" si="1054">O327</f>
        <v>1.52</v>
      </c>
      <c r="AI327" s="10">
        <v>0</v>
      </c>
      <c r="AJ327" s="19">
        <f t="shared" si="49"/>
        <v>-1</v>
      </c>
      <c r="AK327" s="21">
        <f t="shared" ref="AK327" si="1055">AJ327+AK326</f>
        <v>72.410000000000011</v>
      </c>
      <c r="AL327" s="36"/>
    </row>
    <row r="328" spans="1:38" x14ac:dyDescent="0.2">
      <c r="A328" s="37"/>
      <c r="B328" s="13">
        <f t="shared" si="600"/>
        <v>323</v>
      </c>
      <c r="C328" s="2" t="s">
        <v>344</v>
      </c>
      <c r="D328" s="28">
        <v>44998</v>
      </c>
      <c r="E328" s="2" t="s">
        <v>34</v>
      </c>
      <c r="F328" s="23" t="s">
        <v>3</v>
      </c>
      <c r="G328" s="23" t="s">
        <v>53</v>
      </c>
      <c r="H328" s="23">
        <v>1100</v>
      </c>
      <c r="I328" s="23" t="s">
        <v>79</v>
      </c>
      <c r="J328" s="23" t="s">
        <v>74</v>
      </c>
      <c r="K328" s="63" t="s">
        <v>319</v>
      </c>
      <c r="L328" s="12" t="s">
        <v>51</v>
      </c>
      <c r="M328" s="4">
        <v>2.4</v>
      </c>
      <c r="N328" s="10">
        <v>7.1447619047619062</v>
      </c>
      <c r="O328" s="11">
        <v>1.31</v>
      </c>
      <c r="P328" s="10">
        <v>0</v>
      </c>
      <c r="Q328" s="19">
        <f t="shared" si="55"/>
        <v>-7.1</v>
      </c>
      <c r="R328" s="21">
        <f t="shared" ref="R328" si="1056">Q328+R327</f>
        <v>438.99999999999977</v>
      </c>
      <c r="S328" s="4">
        <f t="shared" ref="S328" si="1057">M328</f>
        <v>2.4</v>
      </c>
      <c r="T328" s="10">
        <f t="shared" ref="T328" si="1058">IF(S328&gt;0,T$4,0)</f>
        <v>1</v>
      </c>
      <c r="U328" s="11">
        <f t="shared" ref="U328" si="1059">O328</f>
        <v>1.31</v>
      </c>
      <c r="V328" s="10">
        <f t="shared" ref="V328" si="1060">IF(U328&gt;0,V$4,0)</f>
        <v>1</v>
      </c>
      <c r="W328" s="19">
        <f t="shared" si="533"/>
        <v>-2</v>
      </c>
      <c r="X328" s="21">
        <f t="shared" ref="X328" si="1061">W328+X327</f>
        <v>151.92000000000004</v>
      </c>
      <c r="Y328" s="4">
        <f t="shared" ref="Y328" si="1062">S328</f>
        <v>2.4</v>
      </c>
      <c r="Z328" s="10">
        <v>1.6683333333333332</v>
      </c>
      <c r="AA328" s="11">
        <f t="shared" ref="AA328" si="1063">U328</f>
        <v>1.31</v>
      </c>
      <c r="AB328" s="10">
        <v>0</v>
      </c>
      <c r="AC328" s="19">
        <f t="shared" si="531"/>
        <v>0</v>
      </c>
      <c r="AD328" s="19">
        <f t="shared" si="532"/>
        <v>-1.67</v>
      </c>
      <c r="AE328" s="21">
        <f t="shared" ref="AE328" si="1064">AD328+AE327</f>
        <v>81.320000000000007</v>
      </c>
      <c r="AF328" s="4">
        <f t="shared" ref="AF328" si="1065">M328</f>
        <v>2.4</v>
      </c>
      <c r="AG328" s="10">
        <f t="shared" ref="AG328" si="1066">IF(K328=$AH$3,$AG$3,IF(K328=$AH$4,$AG$4,IF(K328=$AJ$3,$AI$3,IF(K328=$AJ$4,$AI$4,0))))</f>
        <v>1</v>
      </c>
      <c r="AH328" s="11">
        <f t="shared" ref="AH328" si="1067">O328</f>
        <v>1.31</v>
      </c>
      <c r="AI328" s="10">
        <v>0</v>
      </c>
      <c r="AJ328" s="19">
        <f t="shared" si="49"/>
        <v>-1</v>
      </c>
      <c r="AK328" s="21">
        <f t="shared" ref="AK328" si="1068">AJ328+AK327</f>
        <v>71.410000000000011</v>
      </c>
      <c r="AL328" s="36"/>
    </row>
    <row r="329" spans="1:38" x14ac:dyDescent="0.2">
      <c r="A329" s="37"/>
      <c r="B329" s="13">
        <f t="shared" si="600"/>
        <v>324</v>
      </c>
      <c r="C329" s="2" t="s">
        <v>739</v>
      </c>
      <c r="D329" s="28">
        <v>44998</v>
      </c>
      <c r="E329" s="2" t="s">
        <v>34</v>
      </c>
      <c r="F329" s="23" t="s">
        <v>33</v>
      </c>
      <c r="G329" s="23" t="s">
        <v>53</v>
      </c>
      <c r="H329" s="23">
        <v>1200</v>
      </c>
      <c r="I329" s="23" t="s">
        <v>79</v>
      </c>
      <c r="J329" s="23" t="s">
        <v>74</v>
      </c>
      <c r="K329" s="63" t="s">
        <v>318</v>
      </c>
      <c r="L329" s="12" t="s">
        <v>46</v>
      </c>
      <c r="M329" s="4">
        <v>8.9600000000000009</v>
      </c>
      <c r="N329" s="10">
        <v>1.2602976190476187</v>
      </c>
      <c r="O329" s="11">
        <v>2.84</v>
      </c>
      <c r="P329" s="10">
        <v>0.65999999999999992</v>
      </c>
      <c r="Q329" s="19">
        <f t="shared" si="55"/>
        <v>-1.9</v>
      </c>
      <c r="R329" s="21">
        <f t="shared" ref="R329:R330" si="1069">Q329+R328</f>
        <v>437.0999999999998</v>
      </c>
      <c r="S329" s="4">
        <f t="shared" ref="S329:S330" si="1070">M329</f>
        <v>8.9600000000000009</v>
      </c>
      <c r="T329" s="10">
        <f t="shared" ref="T329:T330" si="1071">IF(S329&gt;0,T$4,0)</f>
        <v>1</v>
      </c>
      <c r="U329" s="11">
        <f t="shared" ref="U329:U330" si="1072">O329</f>
        <v>2.84</v>
      </c>
      <c r="V329" s="10">
        <f t="shared" ref="V329:V330" si="1073">IF(U329&gt;0,V$4,0)</f>
        <v>1</v>
      </c>
      <c r="W329" s="19">
        <f t="shared" si="533"/>
        <v>-2</v>
      </c>
      <c r="X329" s="21">
        <f t="shared" ref="X329:X330" si="1074">W329+X328</f>
        <v>149.92000000000004</v>
      </c>
      <c r="Y329" s="4">
        <f t="shared" ref="Y329:Y330" si="1075">S329</f>
        <v>8.9600000000000009</v>
      </c>
      <c r="Z329" s="10">
        <v>0.44631284916201119</v>
      </c>
      <c r="AA329" s="11">
        <f t="shared" ref="AA329:AA330" si="1076">U329</f>
        <v>2.84</v>
      </c>
      <c r="AB329" s="10">
        <v>0</v>
      </c>
      <c r="AC329" s="19">
        <f t="shared" si="531"/>
        <v>0</v>
      </c>
      <c r="AD329" s="19">
        <f t="shared" si="532"/>
        <v>-0.45</v>
      </c>
      <c r="AE329" s="21">
        <f t="shared" ref="AE329:AE330" si="1077">AD329+AE328</f>
        <v>80.87</v>
      </c>
      <c r="AF329" s="4">
        <f t="shared" ref="AF329:AF330" si="1078">M329</f>
        <v>8.9600000000000009</v>
      </c>
      <c r="AG329" s="10">
        <f t="shared" ref="AG329:AG330" si="1079">IF(K329=$AH$3,$AG$3,IF(K329=$AH$4,$AG$4,IF(K329=$AJ$3,$AI$3,IF(K329=$AJ$4,$AI$4,0))))</f>
        <v>0.5</v>
      </c>
      <c r="AH329" s="11">
        <f t="shared" ref="AH329:AH330" si="1080">O329</f>
        <v>2.84</v>
      </c>
      <c r="AI329" s="10">
        <v>0</v>
      </c>
      <c r="AJ329" s="19">
        <f t="shared" si="49"/>
        <v>-0.5</v>
      </c>
      <c r="AK329" s="21">
        <f t="shared" ref="AK329:AK330" si="1081">AJ329+AK328</f>
        <v>70.910000000000011</v>
      </c>
      <c r="AL329" s="36"/>
    </row>
    <row r="330" spans="1:38" x14ac:dyDescent="0.2">
      <c r="A330" s="37"/>
      <c r="B330" s="13">
        <f t="shared" si="600"/>
        <v>325</v>
      </c>
      <c r="C330" s="2" t="s">
        <v>741</v>
      </c>
      <c r="D330" s="28">
        <v>44999</v>
      </c>
      <c r="E330" s="2" t="s">
        <v>25</v>
      </c>
      <c r="F330" s="23" t="s">
        <v>18</v>
      </c>
      <c r="G330" s="23" t="s">
        <v>99</v>
      </c>
      <c r="H330" s="23">
        <v>1000</v>
      </c>
      <c r="I330" s="23" t="s">
        <v>79</v>
      </c>
      <c r="J330" s="23" t="s">
        <v>74</v>
      </c>
      <c r="K330" s="63" t="s">
        <v>319</v>
      </c>
      <c r="L330" s="12" t="s">
        <v>1</v>
      </c>
      <c r="M330" s="4">
        <v>2.3199999999999998</v>
      </c>
      <c r="N330" s="10">
        <v>7.6067074663402687</v>
      </c>
      <c r="O330" s="11">
        <v>1.43</v>
      </c>
      <c r="P330" s="10">
        <v>0</v>
      </c>
      <c r="Q330" s="19">
        <f t="shared" si="55"/>
        <v>-7.6</v>
      </c>
      <c r="R330" s="21">
        <f t="shared" si="1069"/>
        <v>429.49999999999977</v>
      </c>
      <c r="S330" s="4">
        <f t="shared" si="1070"/>
        <v>2.3199999999999998</v>
      </c>
      <c r="T330" s="10">
        <f t="shared" si="1071"/>
        <v>1</v>
      </c>
      <c r="U330" s="11">
        <f t="shared" si="1072"/>
        <v>1.43</v>
      </c>
      <c r="V330" s="10">
        <f t="shared" si="1073"/>
        <v>1</v>
      </c>
      <c r="W330" s="19">
        <f t="shared" si="533"/>
        <v>-0.56999999999999995</v>
      </c>
      <c r="X330" s="21">
        <f t="shared" si="1074"/>
        <v>149.35000000000005</v>
      </c>
      <c r="Y330" s="4">
        <f t="shared" si="1075"/>
        <v>2.3199999999999998</v>
      </c>
      <c r="Z330" s="10">
        <v>1.7262162162162162</v>
      </c>
      <c r="AA330" s="11">
        <f t="shared" si="1076"/>
        <v>1.43</v>
      </c>
      <c r="AB330" s="10">
        <v>0</v>
      </c>
      <c r="AC330" s="19">
        <f t="shared" si="531"/>
        <v>0</v>
      </c>
      <c r="AD330" s="19">
        <f t="shared" si="532"/>
        <v>-1.73</v>
      </c>
      <c r="AE330" s="21">
        <f t="shared" si="1077"/>
        <v>79.14</v>
      </c>
      <c r="AF330" s="4">
        <f t="shared" si="1078"/>
        <v>2.3199999999999998</v>
      </c>
      <c r="AG330" s="10">
        <f t="shared" si="1079"/>
        <v>1</v>
      </c>
      <c r="AH330" s="11">
        <f t="shared" si="1080"/>
        <v>1.43</v>
      </c>
      <c r="AI330" s="10">
        <v>0</v>
      </c>
      <c r="AJ330" s="19">
        <f t="shared" si="49"/>
        <v>-1</v>
      </c>
      <c r="AK330" s="21">
        <f t="shared" si="1081"/>
        <v>69.910000000000011</v>
      </c>
      <c r="AL330" s="36"/>
    </row>
    <row r="331" spans="1:38" x14ac:dyDescent="0.2">
      <c r="A331" s="37"/>
      <c r="B331" s="13">
        <f t="shared" si="600"/>
        <v>326</v>
      </c>
      <c r="C331" s="2" t="s">
        <v>736</v>
      </c>
      <c r="D331" s="28">
        <v>45001</v>
      </c>
      <c r="E331" s="2" t="s">
        <v>36</v>
      </c>
      <c r="F331" s="23" t="s">
        <v>27</v>
      </c>
      <c r="G331" s="23" t="s">
        <v>53</v>
      </c>
      <c r="H331" s="23">
        <v>1400</v>
      </c>
      <c r="I331" s="23" t="s">
        <v>79</v>
      </c>
      <c r="J331" s="23" t="s">
        <v>74</v>
      </c>
      <c r="K331" s="63" t="s">
        <v>320</v>
      </c>
      <c r="L331" s="12" t="s">
        <v>2</v>
      </c>
      <c r="M331" s="4">
        <v>1.65</v>
      </c>
      <c r="N331" s="10">
        <v>15.44</v>
      </c>
      <c r="O331" s="11">
        <v>1.1100000000000001</v>
      </c>
      <c r="P331" s="10">
        <v>0</v>
      </c>
      <c r="Q331" s="19">
        <f t="shared" si="55"/>
        <v>10</v>
      </c>
      <c r="R331" s="21">
        <f t="shared" ref="R331" si="1082">Q331+R330</f>
        <v>439.49999999999977</v>
      </c>
      <c r="S331" s="4">
        <f t="shared" ref="S331" si="1083">M331</f>
        <v>1.65</v>
      </c>
      <c r="T331" s="10">
        <f t="shared" ref="T331" si="1084">IF(S331&gt;0,T$4,0)</f>
        <v>1</v>
      </c>
      <c r="U331" s="11">
        <f t="shared" ref="U331" si="1085">O331</f>
        <v>1.1100000000000001</v>
      </c>
      <c r="V331" s="10">
        <f t="shared" ref="V331" si="1086">IF(U331&gt;0,V$4,0)</f>
        <v>1</v>
      </c>
      <c r="W331" s="19">
        <f t="shared" si="533"/>
        <v>0.76</v>
      </c>
      <c r="X331" s="21">
        <f t="shared" ref="X331" si="1087">W331+X330</f>
        <v>150.11000000000004</v>
      </c>
      <c r="Y331" s="4">
        <f t="shared" ref="Y331" si="1088">S331</f>
        <v>1.65</v>
      </c>
      <c r="Z331" s="10">
        <v>2.4251515151515148</v>
      </c>
      <c r="AA331" s="11">
        <f t="shared" ref="AA331" si="1089">U331</f>
        <v>1.1100000000000001</v>
      </c>
      <c r="AB331" s="10">
        <v>0</v>
      </c>
      <c r="AC331" s="19">
        <f t="shared" si="531"/>
        <v>4</v>
      </c>
      <c r="AD331" s="19">
        <f t="shared" si="532"/>
        <v>1.58</v>
      </c>
      <c r="AE331" s="21">
        <f t="shared" ref="AE331" si="1090">AD331+AE330</f>
        <v>80.72</v>
      </c>
      <c r="AF331" s="4">
        <f t="shared" ref="AF331" si="1091">M331</f>
        <v>1.65</v>
      </c>
      <c r="AG331" s="10">
        <f t="shared" ref="AG331" si="1092">IF(K331=$AH$3,$AG$3,IF(K331=$AH$4,$AG$4,IF(K331=$AJ$3,$AI$3,IF(K331=$AJ$4,$AI$4,0))))</f>
        <v>2</v>
      </c>
      <c r="AH331" s="11">
        <f t="shared" ref="AH331" si="1093">O331</f>
        <v>1.1100000000000001</v>
      </c>
      <c r="AI331" s="10">
        <v>0</v>
      </c>
      <c r="AJ331" s="19">
        <f t="shared" si="49"/>
        <v>1.3</v>
      </c>
      <c r="AK331" s="21">
        <f t="shared" ref="AK331" si="1094">AJ331+AK330</f>
        <v>71.210000000000008</v>
      </c>
      <c r="AL331" s="36"/>
    </row>
    <row r="332" spans="1:38" x14ac:dyDescent="0.2">
      <c r="A332" s="37"/>
      <c r="B332" s="13">
        <f t="shared" si="600"/>
        <v>327</v>
      </c>
      <c r="C332" s="2" t="s">
        <v>747</v>
      </c>
      <c r="D332" s="28">
        <v>45001</v>
      </c>
      <c r="E332" s="2" t="s">
        <v>36</v>
      </c>
      <c r="F332" s="23" t="s">
        <v>33</v>
      </c>
      <c r="G332" s="23" t="s">
        <v>53</v>
      </c>
      <c r="H332" s="23">
        <v>1600</v>
      </c>
      <c r="I332" s="23" t="s">
        <v>79</v>
      </c>
      <c r="J332" s="23" t="s">
        <v>74</v>
      </c>
      <c r="K332" s="63" t="s">
        <v>318</v>
      </c>
      <c r="L332" s="12" t="s">
        <v>46</v>
      </c>
      <c r="M332" s="4">
        <v>4.92</v>
      </c>
      <c r="N332" s="10">
        <v>2.5455813953488371</v>
      </c>
      <c r="O332" s="11">
        <v>2.08</v>
      </c>
      <c r="P332" s="10">
        <v>2.4000000000000004</v>
      </c>
      <c r="Q332" s="19">
        <f t="shared" si="55"/>
        <v>-4.9000000000000004</v>
      </c>
      <c r="R332" s="21">
        <f t="shared" ref="R332:R333" si="1095">Q332+R331</f>
        <v>434.5999999999998</v>
      </c>
      <c r="S332" s="4">
        <f t="shared" ref="S332:S333" si="1096">M332</f>
        <v>4.92</v>
      </c>
      <c r="T332" s="10">
        <f t="shared" ref="T332:T333" si="1097">IF(S332&gt;0,T$4,0)</f>
        <v>1</v>
      </c>
      <c r="U332" s="11">
        <f t="shared" ref="U332:U333" si="1098">O332</f>
        <v>2.08</v>
      </c>
      <c r="V332" s="10">
        <f t="shared" ref="V332:V333" si="1099">IF(U332&gt;0,V$4,0)</f>
        <v>1</v>
      </c>
      <c r="W332" s="19">
        <f t="shared" si="533"/>
        <v>-2</v>
      </c>
      <c r="X332" s="21">
        <f t="shared" ref="X332:X333" si="1100">W332+X331</f>
        <v>148.11000000000004</v>
      </c>
      <c r="Y332" s="4">
        <f t="shared" ref="Y332:Y333" si="1101">S332</f>
        <v>4.92</v>
      </c>
      <c r="Z332" s="10">
        <v>0.81208006279434841</v>
      </c>
      <c r="AA332" s="11">
        <f t="shared" ref="AA332:AA333" si="1102">U332</f>
        <v>2.08</v>
      </c>
      <c r="AB332" s="10">
        <v>0</v>
      </c>
      <c r="AC332" s="19">
        <f t="shared" si="531"/>
        <v>0</v>
      </c>
      <c r="AD332" s="19">
        <f t="shared" si="532"/>
        <v>-0.81</v>
      </c>
      <c r="AE332" s="21">
        <f t="shared" ref="AE332:AE333" si="1103">AD332+AE331</f>
        <v>79.91</v>
      </c>
      <c r="AF332" s="4">
        <f t="shared" ref="AF332:AF333" si="1104">M332</f>
        <v>4.92</v>
      </c>
      <c r="AG332" s="10">
        <f t="shared" ref="AG332:AG333" si="1105">IF(K332=$AH$3,$AG$3,IF(K332=$AH$4,$AG$4,IF(K332=$AJ$3,$AI$3,IF(K332=$AJ$4,$AI$4,0))))</f>
        <v>0.5</v>
      </c>
      <c r="AH332" s="11">
        <f t="shared" ref="AH332:AH333" si="1106">O332</f>
        <v>2.08</v>
      </c>
      <c r="AI332" s="10">
        <v>0</v>
      </c>
      <c r="AJ332" s="19">
        <f t="shared" si="49"/>
        <v>-0.5</v>
      </c>
      <c r="AK332" s="21">
        <f t="shared" ref="AK332:AK333" si="1107">AJ332+AK331</f>
        <v>70.710000000000008</v>
      </c>
      <c r="AL332" s="36"/>
    </row>
    <row r="333" spans="1:38" x14ac:dyDescent="0.2">
      <c r="A333" s="37"/>
      <c r="B333" s="13">
        <f t="shared" si="600"/>
        <v>328</v>
      </c>
      <c r="C333" s="2" t="s">
        <v>748</v>
      </c>
      <c r="D333" s="28">
        <v>45002</v>
      </c>
      <c r="E333" s="2" t="s">
        <v>19</v>
      </c>
      <c r="F333" s="23" t="s">
        <v>29</v>
      </c>
      <c r="G333" s="23" t="s">
        <v>53</v>
      </c>
      <c r="H333" s="23">
        <v>1200</v>
      </c>
      <c r="I333" s="23" t="s">
        <v>79</v>
      </c>
      <c r="J333" s="23" t="s">
        <v>74</v>
      </c>
      <c r="K333" s="63" t="s">
        <v>319</v>
      </c>
      <c r="L333" s="12" t="s">
        <v>46</v>
      </c>
      <c r="M333" s="4">
        <v>2.5</v>
      </c>
      <c r="N333" s="10">
        <v>6.6400000000000006</v>
      </c>
      <c r="O333" s="11">
        <v>1.65</v>
      </c>
      <c r="P333" s="10">
        <v>0</v>
      </c>
      <c r="Q333" s="19">
        <f t="shared" si="55"/>
        <v>-6.6</v>
      </c>
      <c r="R333" s="21">
        <f t="shared" si="1095"/>
        <v>427.99999999999977</v>
      </c>
      <c r="S333" s="4">
        <f t="shared" si="1096"/>
        <v>2.5</v>
      </c>
      <c r="T333" s="10">
        <f t="shared" si="1097"/>
        <v>1</v>
      </c>
      <c r="U333" s="11">
        <f t="shared" si="1098"/>
        <v>1.65</v>
      </c>
      <c r="V333" s="10">
        <f t="shared" si="1099"/>
        <v>1</v>
      </c>
      <c r="W333" s="19">
        <f t="shared" si="533"/>
        <v>-2</v>
      </c>
      <c r="X333" s="21">
        <f t="shared" si="1100"/>
        <v>146.11000000000004</v>
      </c>
      <c r="Y333" s="4">
        <f t="shared" si="1101"/>
        <v>2.5</v>
      </c>
      <c r="Z333" s="10">
        <v>1.5980000000000001</v>
      </c>
      <c r="AA333" s="11">
        <f t="shared" si="1102"/>
        <v>1.65</v>
      </c>
      <c r="AB333" s="10">
        <v>0</v>
      </c>
      <c r="AC333" s="19">
        <f t="shared" si="531"/>
        <v>0</v>
      </c>
      <c r="AD333" s="19">
        <f t="shared" si="532"/>
        <v>-1.6</v>
      </c>
      <c r="AE333" s="21">
        <f t="shared" si="1103"/>
        <v>78.31</v>
      </c>
      <c r="AF333" s="4">
        <f t="shared" si="1104"/>
        <v>2.5</v>
      </c>
      <c r="AG333" s="10">
        <f t="shared" si="1105"/>
        <v>1</v>
      </c>
      <c r="AH333" s="11">
        <f t="shared" si="1106"/>
        <v>1.65</v>
      </c>
      <c r="AI333" s="10">
        <v>0</v>
      </c>
      <c r="AJ333" s="19">
        <f t="shared" si="49"/>
        <v>-1</v>
      </c>
      <c r="AK333" s="21">
        <f t="shared" si="1107"/>
        <v>69.710000000000008</v>
      </c>
      <c r="AL333" s="36"/>
    </row>
    <row r="334" spans="1:38" x14ac:dyDescent="0.2">
      <c r="A334" s="37"/>
      <c r="B334" s="13">
        <f t="shared" si="600"/>
        <v>329</v>
      </c>
      <c r="C334" s="2" t="s">
        <v>751</v>
      </c>
      <c r="D334" s="28">
        <v>45004</v>
      </c>
      <c r="E334" s="2" t="s">
        <v>26</v>
      </c>
      <c r="F334" s="23" t="s">
        <v>18</v>
      </c>
      <c r="G334" s="23" t="s">
        <v>53</v>
      </c>
      <c r="H334" s="23">
        <v>1200</v>
      </c>
      <c r="I334" s="23" t="s">
        <v>79</v>
      </c>
      <c r="J334" s="23" t="s">
        <v>74</v>
      </c>
      <c r="K334" s="63" t="s">
        <v>318</v>
      </c>
      <c r="L334" s="12" t="s">
        <v>2</v>
      </c>
      <c r="M334" s="4">
        <v>10.11</v>
      </c>
      <c r="N334" s="10">
        <v>1.0995071542130364</v>
      </c>
      <c r="O334" s="11">
        <v>2.74</v>
      </c>
      <c r="P334" s="10">
        <v>0.61142857142857088</v>
      </c>
      <c r="Q334" s="19">
        <f t="shared" si="55"/>
        <v>11.1</v>
      </c>
      <c r="R334" s="21">
        <f t="shared" ref="R334" si="1108">Q334+R333</f>
        <v>439.0999999999998</v>
      </c>
      <c r="S334" s="4">
        <f t="shared" ref="S334" si="1109">M334</f>
        <v>10.11</v>
      </c>
      <c r="T334" s="10">
        <f t="shared" ref="T334" si="1110">IF(S334&gt;0,T$4,0)</f>
        <v>1</v>
      </c>
      <c r="U334" s="11">
        <f t="shared" ref="U334" si="1111">O334</f>
        <v>2.74</v>
      </c>
      <c r="V334" s="10">
        <f t="shared" ref="V334" si="1112">IF(U334&gt;0,V$4,0)</f>
        <v>1</v>
      </c>
      <c r="W334" s="19">
        <f t="shared" si="533"/>
        <v>10.85</v>
      </c>
      <c r="X334" s="21">
        <f t="shared" ref="X334" si="1113">W334+X333</f>
        <v>156.96000000000004</v>
      </c>
      <c r="Y334" s="4">
        <f t="shared" ref="Y334" si="1114">S334</f>
        <v>10.11</v>
      </c>
      <c r="Z334" s="10">
        <v>0.39613861386138616</v>
      </c>
      <c r="AA334" s="11">
        <f t="shared" ref="AA334" si="1115">U334</f>
        <v>2.74</v>
      </c>
      <c r="AB334" s="10">
        <v>0</v>
      </c>
      <c r="AC334" s="19">
        <f t="shared" si="531"/>
        <v>4</v>
      </c>
      <c r="AD334" s="19">
        <f t="shared" si="532"/>
        <v>3.61</v>
      </c>
      <c r="AE334" s="21">
        <f t="shared" ref="AE334" si="1116">AD334+AE333</f>
        <v>81.92</v>
      </c>
      <c r="AF334" s="4">
        <f t="shared" ref="AF334" si="1117">M334</f>
        <v>10.11</v>
      </c>
      <c r="AG334" s="10">
        <f t="shared" ref="AG334" si="1118">IF(K334=$AH$3,$AG$3,IF(K334=$AH$4,$AG$4,IF(K334=$AJ$3,$AI$3,IF(K334=$AJ$4,$AI$4,0))))</f>
        <v>0.5</v>
      </c>
      <c r="AH334" s="11">
        <f t="shared" ref="AH334" si="1119">O334</f>
        <v>2.74</v>
      </c>
      <c r="AI334" s="10">
        <v>0</v>
      </c>
      <c r="AJ334" s="19">
        <f t="shared" si="49"/>
        <v>4.5599999999999996</v>
      </c>
      <c r="AK334" s="21">
        <f t="shared" ref="AK334" si="1120">AJ334+AK333</f>
        <v>74.27000000000001</v>
      </c>
      <c r="AL334" s="36"/>
    </row>
    <row r="335" spans="1:38" x14ac:dyDescent="0.2">
      <c r="A335" s="37"/>
      <c r="B335" s="13">
        <f t="shared" si="600"/>
        <v>330</v>
      </c>
      <c r="C335" s="2" t="s">
        <v>754</v>
      </c>
      <c r="D335" s="28">
        <v>45008</v>
      </c>
      <c r="E335" s="2" t="s">
        <v>36</v>
      </c>
      <c r="F335" s="23" t="s">
        <v>18</v>
      </c>
      <c r="G335" s="23" t="s">
        <v>99</v>
      </c>
      <c r="H335" s="23">
        <v>1200</v>
      </c>
      <c r="I335" s="23" t="s">
        <v>79</v>
      </c>
      <c r="J335" s="23" t="s">
        <v>74</v>
      </c>
      <c r="K335" s="63" t="s">
        <v>320</v>
      </c>
      <c r="L335" s="12" t="s">
        <v>46</v>
      </c>
      <c r="M335" s="4">
        <v>1.79</v>
      </c>
      <c r="N335" s="10">
        <v>12.72</v>
      </c>
      <c r="O335" s="11">
        <v>1.38</v>
      </c>
      <c r="P335" s="10">
        <v>0</v>
      </c>
      <c r="Q335" s="19">
        <f>ROUND(IF(OR($L335="1st",$L335="WON"),($M335*$N335)+($O335*$P335),IF(OR($L335="2nd",$L335="3rd"),IF($O335="NTD",0,($O335*$P335))))-($N335+$P335),1)</f>
        <v>-12.7</v>
      </c>
      <c r="R335" s="21">
        <f t="shared" ref="R335:R339" si="1121">Q335+R334</f>
        <v>426.39999999999981</v>
      </c>
      <c r="S335" s="4">
        <f t="shared" ref="S335:S339" si="1122">M335</f>
        <v>1.79</v>
      </c>
      <c r="T335" s="10">
        <f t="shared" ref="T335" si="1123">IF(S335&gt;0,T$4,0)</f>
        <v>1</v>
      </c>
      <c r="U335" s="11">
        <f t="shared" ref="U335:U339" si="1124">O335</f>
        <v>1.38</v>
      </c>
      <c r="V335" s="10">
        <f t="shared" ref="V335" si="1125">IF(U335&gt;0,V$4,0)</f>
        <v>1</v>
      </c>
      <c r="W335" s="19">
        <f t="shared" ref="W335:W417" si="1126">ROUND(IF(OR($L335="1st",$L335="WON"),($S335*$T335)+($U335*$V335),IF(OR($L335="2nd",$L335="3rd"),IF($U335="NTD",0,($U335*$V335))))-($T335+$V335),2)</f>
        <v>-2</v>
      </c>
      <c r="X335" s="21">
        <f t="shared" ref="X335" si="1127">W335+X334</f>
        <v>154.96000000000004</v>
      </c>
      <c r="Y335" s="4">
        <f t="shared" ref="Y335" si="1128">S335</f>
        <v>1.79</v>
      </c>
      <c r="Z335" s="10">
        <v>2.2372727272727273</v>
      </c>
      <c r="AA335" s="11">
        <f t="shared" ref="AA335" si="1129">U335</f>
        <v>1.38</v>
      </c>
      <c r="AB335" s="10">
        <v>0</v>
      </c>
      <c r="AC335" s="19">
        <f t="shared" ref="AC335:AC417" si="1130">ROUND(IF(OR($L335="1st",$L335="WON"),($Y335*$Z335)+($AA335*$AB335),IF(OR($L335="2nd",$L335="3rd"),IF($AA335="NTD",0,($AA335*$AB335)))),2)</f>
        <v>0</v>
      </c>
      <c r="AD335" s="19">
        <f t="shared" ref="AD335:AD417" si="1131">ROUND(IF(OR($L335="1st",$L335="WON"),($Y335*$Z335)+($AA335*$AB335),IF(OR($L335="2nd",$L335="3rd"),IF($AA335="NTD",0,($AA335*$AB335))))-($Z335+$AB335),2)</f>
        <v>-2.2400000000000002</v>
      </c>
      <c r="AE335" s="21">
        <f t="shared" ref="AE335" si="1132">AD335+AE334</f>
        <v>79.680000000000007</v>
      </c>
      <c r="AF335" s="4">
        <f t="shared" ref="AF335:AF339" si="1133">M335</f>
        <v>1.79</v>
      </c>
      <c r="AG335" s="10">
        <f t="shared" ref="AG335" si="1134">IF(K335=$AH$3,$AG$3,IF(K335=$AH$4,$AG$4,IF(K335=$AJ$3,$AI$3,IF(K335=$AJ$4,$AI$4,0))))</f>
        <v>2</v>
      </c>
      <c r="AH335" s="11">
        <f t="shared" ref="AH335:AH339" si="1135">O335</f>
        <v>1.38</v>
      </c>
      <c r="AI335" s="10">
        <v>0</v>
      </c>
      <c r="AJ335" s="19">
        <f t="shared" ref="AJ335:AJ417" si="1136">ROUND(IF(OR($L335="1st",$L335="WON"),($AF335*$AG335)+($AH335*$AI335),IF(OR($L335="2nd",$L335="3rd"),IF($AH335="NTD",0,($AH335*$AI335))))-($AG335+$AI335),2)</f>
        <v>-2</v>
      </c>
      <c r="AK335" s="21">
        <f t="shared" ref="AK335" si="1137">AJ335+AK334</f>
        <v>72.27000000000001</v>
      </c>
      <c r="AL335" s="36"/>
    </row>
    <row r="336" spans="1:38" x14ac:dyDescent="0.2">
      <c r="A336" s="37"/>
      <c r="B336" s="13">
        <f t="shared" si="600"/>
        <v>331</v>
      </c>
      <c r="C336" s="2" t="s">
        <v>755</v>
      </c>
      <c r="D336" s="28">
        <v>45008</v>
      </c>
      <c r="E336" s="2" t="s">
        <v>36</v>
      </c>
      <c r="F336" s="23" t="s">
        <v>3</v>
      </c>
      <c r="G336" s="23" t="s">
        <v>56</v>
      </c>
      <c r="H336" s="23">
        <v>1200</v>
      </c>
      <c r="I336" s="23" t="s">
        <v>79</v>
      </c>
      <c r="J336" s="23" t="s">
        <v>74</v>
      </c>
      <c r="K336" s="63" t="s">
        <v>318</v>
      </c>
      <c r="L336" s="12" t="s">
        <v>2</v>
      </c>
      <c r="M336" s="4">
        <v>9.75</v>
      </c>
      <c r="N336" s="10">
        <v>1.1442857142857141</v>
      </c>
      <c r="O336" s="11">
        <v>2.14</v>
      </c>
      <c r="P336" s="10">
        <v>1.0021052631578939</v>
      </c>
      <c r="Q336" s="19">
        <f>ROUND(IF(OR($L336="1st",$L336="WON"),($M336*$N336)+($O336*$P336),IF(OR($L336="2nd",$L336="3rd"),IF($O336="NTD",0,($O336*$P336))))-($N336+$P336),1)</f>
        <v>11.2</v>
      </c>
      <c r="R336" s="21">
        <f t="shared" si="1121"/>
        <v>437.5999999999998</v>
      </c>
      <c r="S336" s="4">
        <f t="shared" si="1122"/>
        <v>9.75</v>
      </c>
      <c r="T336" s="10">
        <f t="shared" ref="T336:T338" si="1138">IF(S336&gt;0,T$4,0)</f>
        <v>1</v>
      </c>
      <c r="U336" s="11">
        <f t="shared" si="1124"/>
        <v>2.14</v>
      </c>
      <c r="V336" s="10">
        <f t="shared" ref="V336:V338" si="1139">IF(U336&gt;0,V$4,0)</f>
        <v>1</v>
      </c>
      <c r="W336" s="19">
        <f t="shared" si="1126"/>
        <v>9.89</v>
      </c>
      <c r="X336" s="21">
        <f t="shared" ref="X336:X338" si="1140">W336+X335</f>
        <v>164.85000000000002</v>
      </c>
      <c r="Y336" s="4">
        <f t="shared" ref="Y336:Y338" si="1141">S336</f>
        <v>9.75</v>
      </c>
      <c r="Z336" s="10">
        <v>0.41051282051282051</v>
      </c>
      <c r="AA336" s="11">
        <f t="shared" ref="AA336:AA338" si="1142">U336</f>
        <v>2.14</v>
      </c>
      <c r="AB336" s="10">
        <v>0</v>
      </c>
      <c r="AC336" s="19">
        <f t="shared" si="1130"/>
        <v>4</v>
      </c>
      <c r="AD336" s="19">
        <f t="shared" si="1131"/>
        <v>3.59</v>
      </c>
      <c r="AE336" s="21">
        <f t="shared" ref="AE336:AE338" si="1143">AD336+AE335</f>
        <v>83.27000000000001</v>
      </c>
      <c r="AF336" s="4">
        <f t="shared" si="1133"/>
        <v>9.75</v>
      </c>
      <c r="AG336" s="10">
        <f t="shared" ref="AG336:AG338" si="1144">IF(K336=$AH$3,$AG$3,IF(K336=$AH$4,$AG$4,IF(K336=$AJ$3,$AI$3,IF(K336=$AJ$4,$AI$4,0))))</f>
        <v>0.5</v>
      </c>
      <c r="AH336" s="11">
        <f t="shared" si="1135"/>
        <v>2.14</v>
      </c>
      <c r="AI336" s="10">
        <v>0</v>
      </c>
      <c r="AJ336" s="19">
        <f t="shared" si="1136"/>
        <v>4.38</v>
      </c>
      <c r="AK336" s="21">
        <f t="shared" ref="AK336:AK338" si="1145">AJ336+AK335</f>
        <v>76.650000000000006</v>
      </c>
      <c r="AL336" s="36"/>
    </row>
    <row r="337" spans="1:38" x14ac:dyDescent="0.2">
      <c r="A337" s="37"/>
      <c r="B337" s="13">
        <f t="shared" si="600"/>
        <v>332</v>
      </c>
      <c r="C337" s="2" t="s">
        <v>668</v>
      </c>
      <c r="D337" s="28">
        <v>45008</v>
      </c>
      <c r="E337" s="2" t="s">
        <v>36</v>
      </c>
      <c r="F337" s="23" t="s">
        <v>33</v>
      </c>
      <c r="G337" s="23" t="s">
        <v>53</v>
      </c>
      <c r="H337" s="23">
        <v>1400</v>
      </c>
      <c r="I337" s="23" t="s">
        <v>79</v>
      </c>
      <c r="J337" s="23" t="s">
        <v>74</v>
      </c>
      <c r="K337" s="63" t="s">
        <v>319</v>
      </c>
      <c r="L337" s="12" t="s">
        <v>46</v>
      </c>
      <c r="M337" s="4">
        <v>5.0999999999999996</v>
      </c>
      <c r="N337" s="10">
        <v>2.4381818181818184</v>
      </c>
      <c r="O337" s="11">
        <v>2.1800000000000002</v>
      </c>
      <c r="P337" s="10">
        <v>2.0414814814814819</v>
      </c>
      <c r="Q337" s="19">
        <f t="shared" si="55"/>
        <v>-4.5</v>
      </c>
      <c r="R337" s="21">
        <f t="shared" si="1121"/>
        <v>433.0999999999998</v>
      </c>
      <c r="S337" s="4">
        <f t="shared" si="1122"/>
        <v>5.0999999999999996</v>
      </c>
      <c r="T337" s="10">
        <f t="shared" si="1138"/>
        <v>1</v>
      </c>
      <c r="U337" s="11">
        <f t="shared" si="1124"/>
        <v>2.1800000000000002</v>
      </c>
      <c r="V337" s="10">
        <f t="shared" si="1139"/>
        <v>1</v>
      </c>
      <c r="W337" s="19">
        <f t="shared" si="1126"/>
        <v>-2</v>
      </c>
      <c r="X337" s="21">
        <f t="shared" si="1140"/>
        <v>162.85000000000002</v>
      </c>
      <c r="Y337" s="4">
        <f t="shared" si="1141"/>
        <v>5.0999999999999996</v>
      </c>
      <c r="Z337" s="10">
        <v>0.78450980392156855</v>
      </c>
      <c r="AA337" s="11">
        <f t="shared" si="1142"/>
        <v>2.1800000000000002</v>
      </c>
      <c r="AB337" s="10">
        <v>0</v>
      </c>
      <c r="AC337" s="19">
        <f t="shared" si="1130"/>
        <v>0</v>
      </c>
      <c r="AD337" s="19">
        <f t="shared" si="1131"/>
        <v>-0.78</v>
      </c>
      <c r="AE337" s="21">
        <f t="shared" si="1143"/>
        <v>82.490000000000009</v>
      </c>
      <c r="AF337" s="4">
        <f t="shared" si="1133"/>
        <v>5.0999999999999996</v>
      </c>
      <c r="AG337" s="10">
        <f t="shared" si="1144"/>
        <v>1</v>
      </c>
      <c r="AH337" s="11">
        <f t="shared" si="1135"/>
        <v>2.1800000000000002</v>
      </c>
      <c r="AI337" s="10">
        <v>0</v>
      </c>
      <c r="AJ337" s="19">
        <f t="shared" si="1136"/>
        <v>-1</v>
      </c>
      <c r="AK337" s="21">
        <f t="shared" si="1145"/>
        <v>75.650000000000006</v>
      </c>
      <c r="AL337" s="36"/>
    </row>
    <row r="338" spans="1:38" x14ac:dyDescent="0.2">
      <c r="A338" s="37"/>
      <c r="B338" s="13">
        <f t="shared" si="600"/>
        <v>333</v>
      </c>
      <c r="C338" s="2" t="s">
        <v>760</v>
      </c>
      <c r="D338" s="28">
        <v>45009</v>
      </c>
      <c r="E338" s="2" t="s">
        <v>42</v>
      </c>
      <c r="F338" s="23" t="s">
        <v>27</v>
      </c>
      <c r="G338" s="23" t="s">
        <v>53</v>
      </c>
      <c r="H338" s="23">
        <v>1240</v>
      </c>
      <c r="I338" s="23" t="s">
        <v>78</v>
      </c>
      <c r="J338" s="23" t="s">
        <v>74</v>
      </c>
      <c r="K338" s="63" t="s">
        <v>318</v>
      </c>
      <c r="L338" s="12" t="s">
        <v>49</v>
      </c>
      <c r="M338" s="4">
        <v>10.54</v>
      </c>
      <c r="N338" s="10">
        <v>1.0468421052631578</v>
      </c>
      <c r="O338" s="11">
        <v>3.58</v>
      </c>
      <c r="P338" s="10">
        <v>0.40000000000000008</v>
      </c>
      <c r="Q338" s="19">
        <f t="shared" si="55"/>
        <v>-1.4</v>
      </c>
      <c r="R338" s="21">
        <f t="shared" si="1121"/>
        <v>431.69999999999982</v>
      </c>
      <c r="S338" s="4">
        <f t="shared" si="1122"/>
        <v>10.54</v>
      </c>
      <c r="T338" s="10">
        <f t="shared" si="1138"/>
        <v>1</v>
      </c>
      <c r="U338" s="11">
        <f t="shared" si="1124"/>
        <v>3.58</v>
      </c>
      <c r="V338" s="10">
        <f t="shared" si="1139"/>
        <v>1</v>
      </c>
      <c r="W338" s="19">
        <f t="shared" si="1126"/>
        <v>-2</v>
      </c>
      <c r="X338" s="21">
        <f t="shared" si="1140"/>
        <v>160.85000000000002</v>
      </c>
      <c r="Y338" s="4">
        <f t="shared" si="1141"/>
        <v>10.54</v>
      </c>
      <c r="Z338" s="10">
        <v>0.37919431279620858</v>
      </c>
      <c r="AA338" s="11">
        <f t="shared" si="1142"/>
        <v>3.58</v>
      </c>
      <c r="AB338" s="10">
        <v>0</v>
      </c>
      <c r="AC338" s="19">
        <f t="shared" si="1130"/>
        <v>0</v>
      </c>
      <c r="AD338" s="19">
        <f t="shared" si="1131"/>
        <v>-0.38</v>
      </c>
      <c r="AE338" s="21">
        <f t="shared" si="1143"/>
        <v>82.110000000000014</v>
      </c>
      <c r="AF338" s="4">
        <f t="shared" si="1133"/>
        <v>10.54</v>
      </c>
      <c r="AG338" s="10">
        <f t="shared" si="1144"/>
        <v>0.5</v>
      </c>
      <c r="AH338" s="11">
        <f t="shared" si="1135"/>
        <v>3.58</v>
      </c>
      <c r="AI338" s="10">
        <v>0</v>
      </c>
      <c r="AJ338" s="19">
        <f t="shared" si="1136"/>
        <v>-0.5</v>
      </c>
      <c r="AK338" s="21">
        <f t="shared" si="1145"/>
        <v>75.150000000000006</v>
      </c>
      <c r="AL338" s="36"/>
    </row>
    <row r="339" spans="1:38" x14ac:dyDescent="0.2">
      <c r="A339" s="37"/>
      <c r="B339" s="13">
        <f t="shared" si="600"/>
        <v>334</v>
      </c>
      <c r="C339" s="2" t="s">
        <v>764</v>
      </c>
      <c r="D339" s="28">
        <v>45011</v>
      </c>
      <c r="E339" s="2" t="s">
        <v>23</v>
      </c>
      <c r="F339" s="23" t="s">
        <v>3</v>
      </c>
      <c r="G339" s="23" t="s">
        <v>53</v>
      </c>
      <c r="H339" s="23">
        <v>1000</v>
      </c>
      <c r="I339" s="23" t="s">
        <v>79</v>
      </c>
      <c r="J339" s="23" t="s">
        <v>74</v>
      </c>
      <c r="K339" s="63" t="s">
        <v>318</v>
      </c>
      <c r="L339" s="12" t="s">
        <v>46</v>
      </c>
      <c r="M339" s="4">
        <v>9.16</v>
      </c>
      <c r="N339" s="10">
        <v>1.2315077605321509</v>
      </c>
      <c r="O339" s="11">
        <v>2.42</v>
      </c>
      <c r="P339" s="10">
        <v>0.88</v>
      </c>
      <c r="Q339" s="19">
        <f t="shared" si="55"/>
        <v>-2.1</v>
      </c>
      <c r="R339" s="21">
        <f t="shared" si="1121"/>
        <v>429.5999999999998</v>
      </c>
      <c r="S339" s="4">
        <f t="shared" si="1122"/>
        <v>9.16</v>
      </c>
      <c r="T339" s="10">
        <f t="shared" ref="T339" si="1146">IF(S339&gt;0,T$4,0)</f>
        <v>1</v>
      </c>
      <c r="U339" s="11">
        <f t="shared" si="1124"/>
        <v>2.42</v>
      </c>
      <c r="V339" s="10">
        <f t="shared" ref="V339" si="1147">IF(U339&gt;0,V$4,0)</f>
        <v>1</v>
      </c>
      <c r="W339" s="19">
        <f t="shared" si="1126"/>
        <v>-2</v>
      </c>
      <c r="X339" s="21">
        <f t="shared" ref="X339" si="1148">W339+X338</f>
        <v>158.85000000000002</v>
      </c>
      <c r="Y339" s="4">
        <f t="shared" ref="Y339" si="1149">S339</f>
        <v>9.16</v>
      </c>
      <c r="Z339" s="10">
        <v>0.436775956284153</v>
      </c>
      <c r="AA339" s="11">
        <f t="shared" ref="AA339" si="1150">U339</f>
        <v>2.42</v>
      </c>
      <c r="AB339" s="10">
        <v>0</v>
      </c>
      <c r="AC339" s="19">
        <f t="shared" si="1130"/>
        <v>0</v>
      </c>
      <c r="AD339" s="19">
        <f t="shared" si="1131"/>
        <v>-0.44</v>
      </c>
      <c r="AE339" s="21">
        <f t="shared" ref="AE339" si="1151">AD339+AE338</f>
        <v>81.670000000000016</v>
      </c>
      <c r="AF339" s="4">
        <f t="shared" si="1133"/>
        <v>9.16</v>
      </c>
      <c r="AG339" s="10">
        <f t="shared" ref="AG339" si="1152">IF(K339=$AH$3,$AG$3,IF(K339=$AH$4,$AG$4,IF(K339=$AJ$3,$AI$3,IF(K339=$AJ$4,$AI$4,0))))</f>
        <v>0.5</v>
      </c>
      <c r="AH339" s="11">
        <f t="shared" si="1135"/>
        <v>2.42</v>
      </c>
      <c r="AI339" s="10">
        <v>0</v>
      </c>
      <c r="AJ339" s="19">
        <f t="shared" si="1136"/>
        <v>-0.5</v>
      </c>
      <c r="AK339" s="21">
        <f t="shared" ref="AK339" si="1153">AJ339+AK338</f>
        <v>74.650000000000006</v>
      </c>
      <c r="AL339" s="36"/>
    </row>
    <row r="340" spans="1:38" x14ac:dyDescent="0.2">
      <c r="A340" s="37"/>
      <c r="B340" s="13">
        <f t="shared" si="600"/>
        <v>335</v>
      </c>
      <c r="C340" s="2" t="s">
        <v>766</v>
      </c>
      <c r="D340" s="28">
        <v>45013</v>
      </c>
      <c r="E340" s="2" t="s">
        <v>25</v>
      </c>
      <c r="F340" s="23" t="s">
        <v>29</v>
      </c>
      <c r="G340" s="23" t="s">
        <v>53</v>
      </c>
      <c r="H340" s="23">
        <v>1000</v>
      </c>
      <c r="I340" s="23" t="s">
        <v>78</v>
      </c>
      <c r="J340" s="23" t="s">
        <v>74</v>
      </c>
      <c r="K340" s="63" t="s">
        <v>319</v>
      </c>
      <c r="L340" s="12" t="s">
        <v>1</v>
      </c>
      <c r="M340" s="4">
        <v>2.56</v>
      </c>
      <c r="N340" s="10">
        <v>6.4240000000000013</v>
      </c>
      <c r="O340" s="11">
        <v>1.34</v>
      </c>
      <c r="P340" s="10">
        <v>0</v>
      </c>
      <c r="Q340" s="19">
        <f t="shared" si="55"/>
        <v>-6.4</v>
      </c>
      <c r="R340" s="21">
        <f t="shared" ref="R340" si="1154">Q340+R339</f>
        <v>423.19999999999982</v>
      </c>
      <c r="S340" s="4">
        <f t="shared" ref="S340" si="1155">M340</f>
        <v>2.56</v>
      </c>
      <c r="T340" s="10">
        <f t="shared" ref="T340" si="1156">IF(S340&gt;0,T$4,0)</f>
        <v>1</v>
      </c>
      <c r="U340" s="11">
        <f t="shared" ref="U340" si="1157">O340</f>
        <v>1.34</v>
      </c>
      <c r="V340" s="10">
        <f t="shared" ref="V340" si="1158">IF(U340&gt;0,V$4,0)</f>
        <v>1</v>
      </c>
      <c r="W340" s="19">
        <f t="shared" si="1126"/>
        <v>-0.66</v>
      </c>
      <c r="X340" s="21">
        <f t="shared" ref="X340" si="1159">W340+X339</f>
        <v>158.19000000000003</v>
      </c>
      <c r="Y340" s="4">
        <f t="shared" ref="Y340" si="1160">S340</f>
        <v>2.56</v>
      </c>
      <c r="Z340" s="10">
        <v>1.5607317073170732</v>
      </c>
      <c r="AA340" s="11">
        <f t="shared" ref="AA340" si="1161">U340</f>
        <v>1.34</v>
      </c>
      <c r="AB340" s="10">
        <v>0</v>
      </c>
      <c r="AC340" s="19">
        <f t="shared" si="1130"/>
        <v>0</v>
      </c>
      <c r="AD340" s="19">
        <f t="shared" si="1131"/>
        <v>-1.56</v>
      </c>
      <c r="AE340" s="21">
        <f t="shared" ref="AE340" si="1162">AD340+AE339</f>
        <v>80.110000000000014</v>
      </c>
      <c r="AF340" s="4">
        <f t="shared" ref="AF340" si="1163">M340</f>
        <v>2.56</v>
      </c>
      <c r="AG340" s="10">
        <f t="shared" ref="AG340" si="1164">IF(K340=$AH$3,$AG$3,IF(K340=$AH$4,$AG$4,IF(K340=$AJ$3,$AI$3,IF(K340=$AJ$4,$AI$4,0))))</f>
        <v>1</v>
      </c>
      <c r="AH340" s="11">
        <f t="shared" ref="AH340" si="1165">O340</f>
        <v>1.34</v>
      </c>
      <c r="AI340" s="10">
        <v>0</v>
      </c>
      <c r="AJ340" s="19">
        <f t="shared" si="1136"/>
        <v>-1</v>
      </c>
      <c r="AK340" s="21">
        <f t="shared" ref="AK340" si="1166">AJ340+AK339</f>
        <v>73.650000000000006</v>
      </c>
      <c r="AL340" s="36"/>
    </row>
    <row r="341" spans="1:38" x14ac:dyDescent="0.2">
      <c r="A341" s="37"/>
      <c r="B341" s="13">
        <f>B340+1</f>
        <v>336</v>
      </c>
      <c r="C341" s="2" t="s">
        <v>600</v>
      </c>
      <c r="D341" s="28">
        <v>45015</v>
      </c>
      <c r="E341" s="2" t="s">
        <v>66</v>
      </c>
      <c r="F341" s="23" t="s">
        <v>18</v>
      </c>
      <c r="G341" s="23" t="s">
        <v>53</v>
      </c>
      <c r="H341" s="23">
        <v>1200</v>
      </c>
      <c r="I341" s="23" t="s">
        <v>78</v>
      </c>
      <c r="J341" s="23" t="s">
        <v>74</v>
      </c>
      <c r="K341" s="63" t="s">
        <v>320</v>
      </c>
      <c r="L341" s="12" t="s">
        <v>2</v>
      </c>
      <c r="M341" s="4">
        <v>2.0299999999999998</v>
      </c>
      <c r="N341" s="10">
        <v>9.755151515151514</v>
      </c>
      <c r="O341" s="11">
        <v>1.19</v>
      </c>
      <c r="P341" s="10">
        <v>0</v>
      </c>
      <c r="Q341" s="19">
        <f t="shared" si="55"/>
        <v>10</v>
      </c>
      <c r="R341" s="21">
        <f>Q341+R340</f>
        <v>433.19999999999982</v>
      </c>
      <c r="S341" s="4">
        <f t="shared" ref="S341" si="1167">M341</f>
        <v>2.0299999999999998</v>
      </c>
      <c r="T341" s="10">
        <f t="shared" ref="T341" si="1168">IF(S341&gt;0,T$4,0)</f>
        <v>1</v>
      </c>
      <c r="U341" s="11">
        <f t="shared" ref="U341" si="1169">O341</f>
        <v>1.19</v>
      </c>
      <c r="V341" s="10">
        <f t="shared" ref="V341" si="1170">IF(U341&gt;0,V$4,0)</f>
        <v>1</v>
      </c>
      <c r="W341" s="19">
        <f t="shared" si="1126"/>
        <v>1.22</v>
      </c>
      <c r="X341" s="21">
        <f>W341+X340</f>
        <v>159.41000000000003</v>
      </c>
      <c r="Y341" s="4">
        <f t="shared" ref="Y341" si="1171">S341</f>
        <v>2.0299999999999998</v>
      </c>
      <c r="Z341" s="10">
        <v>1.9714030408108831</v>
      </c>
      <c r="AA341" s="11">
        <f t="shared" ref="AA341" si="1172">U341</f>
        <v>1.19</v>
      </c>
      <c r="AB341" s="10">
        <v>0</v>
      </c>
      <c r="AC341" s="19">
        <f t="shared" si="1130"/>
        <v>4</v>
      </c>
      <c r="AD341" s="19">
        <f t="shared" si="1131"/>
        <v>2.0299999999999998</v>
      </c>
      <c r="AE341" s="21">
        <f>AD341+AE340</f>
        <v>82.140000000000015</v>
      </c>
      <c r="AF341" s="4">
        <f t="shared" ref="AF341" si="1173">M341</f>
        <v>2.0299999999999998</v>
      </c>
      <c r="AG341" s="10">
        <f t="shared" ref="AG341" si="1174">IF(K341=$AH$3,$AG$3,IF(K341=$AH$4,$AG$4,IF(K341=$AJ$3,$AI$3,IF(K341=$AJ$4,$AI$4,0))))</f>
        <v>2</v>
      </c>
      <c r="AH341" s="11">
        <f t="shared" ref="AH341" si="1175">O341</f>
        <v>1.19</v>
      </c>
      <c r="AI341" s="10">
        <v>0</v>
      </c>
      <c r="AJ341" s="19">
        <f t="shared" si="1136"/>
        <v>2.06</v>
      </c>
      <c r="AK341" s="21">
        <f>AJ341+AK340</f>
        <v>75.710000000000008</v>
      </c>
      <c r="AL341" s="36"/>
    </row>
    <row r="342" spans="1:38" x14ac:dyDescent="0.2">
      <c r="A342" s="37"/>
      <c r="B342" s="13">
        <f t="shared" ref="B342:B371" si="1176">B341+1</f>
        <v>337</v>
      </c>
      <c r="C342" s="46" t="s">
        <v>768</v>
      </c>
      <c r="D342" s="121">
        <v>45015</v>
      </c>
      <c r="E342" s="46" t="s">
        <v>36</v>
      </c>
      <c r="F342" s="47" t="s">
        <v>27</v>
      </c>
      <c r="G342" s="47" t="s">
        <v>53</v>
      </c>
      <c r="H342" s="23">
        <v>1200</v>
      </c>
      <c r="I342" s="23" t="s">
        <v>78</v>
      </c>
      <c r="J342" s="23" t="s">
        <v>74</v>
      </c>
      <c r="K342" s="63" t="s">
        <v>318</v>
      </c>
      <c r="L342" s="12" t="s">
        <v>51</v>
      </c>
      <c r="M342" s="4">
        <v>18.03</v>
      </c>
      <c r="N342" s="10">
        <v>0.5864705882352943</v>
      </c>
      <c r="O342" s="11">
        <v>5.59</v>
      </c>
      <c r="P342" s="10">
        <v>0.13500000000000001</v>
      </c>
      <c r="Q342" s="19">
        <f t="shared" si="55"/>
        <v>-0.7</v>
      </c>
      <c r="R342" s="21">
        <f t="shared" ref="R342:R344" si="1177">Q342+R341</f>
        <v>432.49999999999983</v>
      </c>
      <c r="S342" s="4">
        <f t="shared" ref="S342:S344" si="1178">M342</f>
        <v>18.03</v>
      </c>
      <c r="T342" s="10">
        <f t="shared" ref="T342:T344" si="1179">IF(S342&gt;0,T$4,0)</f>
        <v>1</v>
      </c>
      <c r="U342" s="11">
        <f t="shared" ref="U342:U344" si="1180">O342</f>
        <v>5.59</v>
      </c>
      <c r="V342" s="10">
        <f t="shared" ref="V342:V344" si="1181">IF(U342&gt;0,V$4,0)</f>
        <v>1</v>
      </c>
      <c r="W342" s="19">
        <f t="shared" si="1126"/>
        <v>-2</v>
      </c>
      <c r="X342" s="21">
        <f t="shared" ref="X342:X344" si="1182">W342+X341</f>
        <v>157.41000000000003</v>
      </c>
      <c r="Y342" s="4">
        <f t="shared" ref="Y342:Y344" si="1183">S342</f>
        <v>18.03</v>
      </c>
      <c r="Z342" s="10">
        <v>0.22166940339354133</v>
      </c>
      <c r="AA342" s="11">
        <f t="shared" ref="AA342:AA344" si="1184">U342</f>
        <v>5.59</v>
      </c>
      <c r="AB342" s="10">
        <v>0</v>
      </c>
      <c r="AC342" s="19">
        <f t="shared" si="1130"/>
        <v>0</v>
      </c>
      <c r="AD342" s="19">
        <f t="shared" si="1131"/>
        <v>-0.22</v>
      </c>
      <c r="AE342" s="21">
        <f t="shared" ref="AE342:AE344" si="1185">AD342+AE341</f>
        <v>81.920000000000016</v>
      </c>
      <c r="AF342" s="4">
        <f t="shared" ref="AF342:AF344" si="1186">M342</f>
        <v>18.03</v>
      </c>
      <c r="AG342" s="10">
        <f t="shared" ref="AG342:AG344" si="1187">IF(K342=$AH$3,$AG$3,IF(K342=$AH$4,$AG$4,IF(K342=$AJ$3,$AI$3,IF(K342=$AJ$4,$AI$4,0))))</f>
        <v>0.5</v>
      </c>
      <c r="AH342" s="11">
        <f t="shared" ref="AH342:AH344" si="1188">O342</f>
        <v>5.59</v>
      </c>
      <c r="AI342" s="10">
        <v>0</v>
      </c>
      <c r="AJ342" s="19">
        <f t="shared" si="1136"/>
        <v>-0.5</v>
      </c>
      <c r="AK342" s="21">
        <f t="shared" ref="AK342:AK344" si="1189">AJ342+AK341</f>
        <v>75.210000000000008</v>
      </c>
      <c r="AL342" s="36"/>
    </row>
    <row r="343" spans="1:38" x14ac:dyDescent="0.2">
      <c r="A343" s="37"/>
      <c r="B343" s="13">
        <f t="shared" si="1176"/>
        <v>338</v>
      </c>
      <c r="C343" s="46" t="s">
        <v>458</v>
      </c>
      <c r="D343" s="121">
        <v>45015</v>
      </c>
      <c r="E343" s="46" t="s">
        <v>36</v>
      </c>
      <c r="F343" s="47" t="s">
        <v>33</v>
      </c>
      <c r="G343" s="47" t="s">
        <v>56</v>
      </c>
      <c r="H343" s="23">
        <v>1200</v>
      </c>
      <c r="I343" s="23" t="s">
        <v>78</v>
      </c>
      <c r="J343" s="23" t="s">
        <v>74</v>
      </c>
      <c r="K343" s="63" t="s">
        <v>319</v>
      </c>
      <c r="L343" s="12" t="s">
        <v>2</v>
      </c>
      <c r="M343" s="4">
        <v>3.28</v>
      </c>
      <c r="N343" s="10">
        <v>4.3879098901098912</v>
      </c>
      <c r="O343" s="11">
        <v>1.39</v>
      </c>
      <c r="P343" s="10">
        <v>0</v>
      </c>
      <c r="Q343" s="19">
        <f t="shared" si="55"/>
        <v>10</v>
      </c>
      <c r="R343" s="21">
        <f t="shared" si="1177"/>
        <v>442.49999999999983</v>
      </c>
      <c r="S343" s="4">
        <f t="shared" si="1178"/>
        <v>3.28</v>
      </c>
      <c r="T343" s="10">
        <f t="shared" si="1179"/>
        <v>1</v>
      </c>
      <c r="U343" s="11">
        <f t="shared" si="1180"/>
        <v>1.39</v>
      </c>
      <c r="V343" s="10">
        <f t="shared" si="1181"/>
        <v>1</v>
      </c>
      <c r="W343" s="19">
        <f t="shared" si="1126"/>
        <v>2.67</v>
      </c>
      <c r="X343" s="21">
        <f t="shared" si="1182"/>
        <v>160.08000000000001</v>
      </c>
      <c r="Y343" s="4">
        <f t="shared" si="1183"/>
        <v>3.28</v>
      </c>
      <c r="Z343" s="10">
        <v>1.2199236641221376</v>
      </c>
      <c r="AA343" s="11">
        <f t="shared" si="1184"/>
        <v>1.39</v>
      </c>
      <c r="AB343" s="10">
        <v>0</v>
      </c>
      <c r="AC343" s="19">
        <f t="shared" si="1130"/>
        <v>4</v>
      </c>
      <c r="AD343" s="19">
        <f t="shared" si="1131"/>
        <v>2.78</v>
      </c>
      <c r="AE343" s="21">
        <f t="shared" si="1185"/>
        <v>84.700000000000017</v>
      </c>
      <c r="AF343" s="4">
        <f t="shared" si="1186"/>
        <v>3.28</v>
      </c>
      <c r="AG343" s="10">
        <f t="shared" si="1187"/>
        <v>1</v>
      </c>
      <c r="AH343" s="11">
        <f t="shared" si="1188"/>
        <v>1.39</v>
      </c>
      <c r="AI343" s="10">
        <v>0</v>
      </c>
      <c r="AJ343" s="19">
        <f t="shared" si="1136"/>
        <v>2.2799999999999998</v>
      </c>
      <c r="AK343" s="21">
        <f t="shared" si="1189"/>
        <v>77.490000000000009</v>
      </c>
      <c r="AL343" s="36"/>
    </row>
    <row r="344" spans="1:38" x14ac:dyDescent="0.2">
      <c r="A344" s="37"/>
      <c r="B344" s="13">
        <f t="shared" si="1176"/>
        <v>339</v>
      </c>
      <c r="C344" s="2" t="s">
        <v>769</v>
      </c>
      <c r="D344" s="28">
        <v>45016</v>
      </c>
      <c r="E344" s="2" t="s">
        <v>4</v>
      </c>
      <c r="F344" s="23" t="s">
        <v>18</v>
      </c>
      <c r="G344" s="23" t="s">
        <v>53</v>
      </c>
      <c r="H344" s="23">
        <v>1106</v>
      </c>
      <c r="I344" s="23" t="s">
        <v>78</v>
      </c>
      <c r="J344" s="23" t="s">
        <v>74</v>
      </c>
      <c r="K344" s="63" t="s">
        <v>319</v>
      </c>
      <c r="L344" s="12" t="s">
        <v>2</v>
      </c>
      <c r="M344" s="4">
        <v>3.4</v>
      </c>
      <c r="N344" s="10">
        <v>4.1873684210526312</v>
      </c>
      <c r="O344" s="11">
        <v>1.47</v>
      </c>
      <c r="P344" s="10">
        <v>0</v>
      </c>
      <c r="Q344" s="19">
        <f t="shared" si="55"/>
        <v>10</v>
      </c>
      <c r="R344" s="21">
        <f t="shared" si="1177"/>
        <v>452.49999999999983</v>
      </c>
      <c r="S344" s="4">
        <f t="shared" si="1178"/>
        <v>3.4</v>
      </c>
      <c r="T344" s="10">
        <f t="shared" si="1179"/>
        <v>1</v>
      </c>
      <c r="U344" s="11">
        <f t="shared" si="1180"/>
        <v>1.47</v>
      </c>
      <c r="V344" s="10">
        <f t="shared" si="1181"/>
        <v>1</v>
      </c>
      <c r="W344" s="19">
        <f t="shared" si="1126"/>
        <v>2.87</v>
      </c>
      <c r="X344" s="21">
        <f t="shared" si="1182"/>
        <v>162.95000000000002</v>
      </c>
      <c r="Y344" s="4">
        <f t="shared" si="1183"/>
        <v>3.4</v>
      </c>
      <c r="Z344" s="10">
        <v>1.1776470588235293</v>
      </c>
      <c r="AA344" s="11">
        <f t="shared" si="1184"/>
        <v>1.47</v>
      </c>
      <c r="AB344" s="10">
        <v>0</v>
      </c>
      <c r="AC344" s="19">
        <f t="shared" si="1130"/>
        <v>4</v>
      </c>
      <c r="AD344" s="19">
        <f t="shared" si="1131"/>
        <v>2.83</v>
      </c>
      <c r="AE344" s="21">
        <f t="shared" si="1185"/>
        <v>87.530000000000015</v>
      </c>
      <c r="AF344" s="4">
        <f t="shared" si="1186"/>
        <v>3.4</v>
      </c>
      <c r="AG344" s="10">
        <f t="shared" si="1187"/>
        <v>1</v>
      </c>
      <c r="AH344" s="11">
        <f t="shared" si="1188"/>
        <v>1.47</v>
      </c>
      <c r="AI344" s="10">
        <v>0</v>
      </c>
      <c r="AJ344" s="19">
        <f t="shared" si="1136"/>
        <v>2.4</v>
      </c>
      <c r="AK344" s="21">
        <f t="shared" si="1189"/>
        <v>79.890000000000015</v>
      </c>
      <c r="AL344" s="36"/>
    </row>
    <row r="345" spans="1:38" x14ac:dyDescent="0.2">
      <c r="A345" s="37"/>
      <c r="B345" s="13">
        <f t="shared" si="1176"/>
        <v>340</v>
      </c>
      <c r="C345" s="2" t="s">
        <v>735</v>
      </c>
      <c r="D345" s="28">
        <v>45016</v>
      </c>
      <c r="E345" s="2" t="s">
        <v>8</v>
      </c>
      <c r="F345" s="23" t="s">
        <v>18</v>
      </c>
      <c r="G345" s="23" t="s">
        <v>53</v>
      </c>
      <c r="H345" s="23">
        <v>1000</v>
      </c>
      <c r="I345" s="23" t="s">
        <v>78</v>
      </c>
      <c r="J345" s="23" t="s">
        <v>74</v>
      </c>
      <c r="K345" s="63" t="s">
        <v>319</v>
      </c>
      <c r="L345" s="12" t="s">
        <v>2</v>
      </c>
      <c r="M345" s="4">
        <v>3.1</v>
      </c>
      <c r="N345" s="10">
        <v>4.7706184012066366</v>
      </c>
      <c r="O345" s="11">
        <v>1.75</v>
      </c>
      <c r="P345" s="10">
        <v>0</v>
      </c>
      <c r="Q345" s="19">
        <f t="shared" si="55"/>
        <v>10</v>
      </c>
      <c r="R345" s="21">
        <f t="shared" ref="R345:R348" si="1190">Q345+R344</f>
        <v>462.49999999999983</v>
      </c>
      <c r="S345" s="4">
        <f t="shared" ref="S345:S348" si="1191">M345</f>
        <v>3.1</v>
      </c>
      <c r="T345" s="10">
        <f t="shared" ref="T345:T348" si="1192">IF(S345&gt;0,T$4,0)</f>
        <v>1</v>
      </c>
      <c r="U345" s="11">
        <f t="shared" ref="U345:U348" si="1193">O345</f>
        <v>1.75</v>
      </c>
      <c r="V345" s="10">
        <f t="shared" ref="V345:V348" si="1194">IF(U345&gt;0,V$4,0)</f>
        <v>1</v>
      </c>
      <c r="W345" s="19">
        <f t="shared" si="1126"/>
        <v>2.85</v>
      </c>
      <c r="X345" s="21">
        <f t="shared" ref="X345:X348" si="1195">W345+X344</f>
        <v>165.8</v>
      </c>
      <c r="Y345" s="4">
        <f t="shared" ref="Y345:Y348" si="1196">S345</f>
        <v>3.1</v>
      </c>
      <c r="Z345" s="10">
        <v>1.2906451612903223</v>
      </c>
      <c r="AA345" s="11">
        <f t="shared" ref="AA345:AA348" si="1197">U345</f>
        <v>1.75</v>
      </c>
      <c r="AB345" s="10">
        <v>0</v>
      </c>
      <c r="AC345" s="19">
        <f t="shared" si="1130"/>
        <v>4</v>
      </c>
      <c r="AD345" s="19">
        <f t="shared" si="1131"/>
        <v>2.71</v>
      </c>
      <c r="AE345" s="21">
        <f t="shared" ref="AE345:AE348" si="1198">AD345+AE344</f>
        <v>90.240000000000009</v>
      </c>
      <c r="AF345" s="4">
        <f t="shared" ref="AF345:AF348" si="1199">M345</f>
        <v>3.1</v>
      </c>
      <c r="AG345" s="10">
        <f t="shared" ref="AG345:AG348" si="1200">IF(K345=$AH$3,$AG$3,IF(K345=$AH$4,$AG$4,IF(K345=$AJ$3,$AI$3,IF(K345=$AJ$4,$AI$4,0))))</f>
        <v>1</v>
      </c>
      <c r="AH345" s="11">
        <f t="shared" ref="AH345:AH348" si="1201">O345</f>
        <v>1.75</v>
      </c>
      <c r="AI345" s="10">
        <v>0</v>
      </c>
      <c r="AJ345" s="19">
        <f t="shared" si="1136"/>
        <v>2.1</v>
      </c>
      <c r="AK345" s="21">
        <f t="shared" ref="AK345:AK348" si="1202">AJ345+AK344</f>
        <v>81.990000000000009</v>
      </c>
      <c r="AL345" s="36"/>
    </row>
    <row r="346" spans="1:38" x14ac:dyDescent="0.2">
      <c r="A346" s="37"/>
      <c r="B346" s="13">
        <f t="shared" si="1176"/>
        <v>341</v>
      </c>
      <c r="C346" s="2" t="s">
        <v>770</v>
      </c>
      <c r="D346" s="28">
        <v>45016</v>
      </c>
      <c r="E346" s="2" t="s">
        <v>8</v>
      </c>
      <c r="F346" s="23" t="s">
        <v>3</v>
      </c>
      <c r="G346" s="23" t="s">
        <v>53</v>
      </c>
      <c r="H346" s="23">
        <v>1000</v>
      </c>
      <c r="I346" s="23" t="s">
        <v>78</v>
      </c>
      <c r="J346" s="23" t="s">
        <v>74</v>
      </c>
      <c r="K346" s="63" t="s">
        <v>326</v>
      </c>
      <c r="L346" s="12" t="s">
        <v>65</v>
      </c>
      <c r="M346" s="4">
        <v>180</v>
      </c>
      <c r="N346" s="10">
        <v>5.6117969821673518E-2</v>
      </c>
      <c r="O346" s="11">
        <v>36</v>
      </c>
      <c r="P346" s="10">
        <v>2.5000000000000005E-3</v>
      </c>
      <c r="Q346" s="19">
        <f t="shared" si="55"/>
        <v>-0.1</v>
      </c>
      <c r="R346" s="21">
        <f t="shared" si="1190"/>
        <v>462.39999999999981</v>
      </c>
      <c r="S346" s="4">
        <f t="shared" si="1191"/>
        <v>180</v>
      </c>
      <c r="T346" s="10">
        <f t="shared" si="1192"/>
        <v>1</v>
      </c>
      <c r="U346" s="11">
        <f t="shared" si="1193"/>
        <v>36</v>
      </c>
      <c r="V346" s="10">
        <f t="shared" si="1194"/>
        <v>1</v>
      </c>
      <c r="W346" s="19">
        <f t="shared" si="1126"/>
        <v>-2</v>
      </c>
      <c r="X346" s="21">
        <f t="shared" si="1195"/>
        <v>163.80000000000001</v>
      </c>
      <c r="Y346" s="4">
        <f t="shared" si="1196"/>
        <v>180</v>
      </c>
      <c r="Z346" s="10">
        <v>2.2222222222222223E-2</v>
      </c>
      <c r="AA346" s="11">
        <f t="shared" si="1197"/>
        <v>36</v>
      </c>
      <c r="AB346" s="10">
        <v>0</v>
      </c>
      <c r="AC346" s="19">
        <f t="shared" si="1130"/>
        <v>0</v>
      </c>
      <c r="AD346" s="19">
        <f t="shared" si="1131"/>
        <v>-0.02</v>
      </c>
      <c r="AE346" s="21">
        <f t="shared" si="1198"/>
        <v>90.220000000000013</v>
      </c>
      <c r="AF346" s="4">
        <f t="shared" si="1199"/>
        <v>180</v>
      </c>
      <c r="AG346" s="10">
        <f t="shared" si="1200"/>
        <v>0.25</v>
      </c>
      <c r="AH346" s="11">
        <f t="shared" si="1201"/>
        <v>36</v>
      </c>
      <c r="AI346" s="10">
        <v>0</v>
      </c>
      <c r="AJ346" s="19">
        <f t="shared" si="1136"/>
        <v>-0.25</v>
      </c>
      <c r="AK346" s="21">
        <f t="shared" si="1202"/>
        <v>81.740000000000009</v>
      </c>
      <c r="AL346" s="36"/>
    </row>
    <row r="347" spans="1:38" x14ac:dyDescent="0.2">
      <c r="A347" s="37"/>
      <c r="B347" s="13">
        <f t="shared" si="1176"/>
        <v>342</v>
      </c>
      <c r="C347" s="2" t="s">
        <v>762</v>
      </c>
      <c r="D347" s="28">
        <v>45016</v>
      </c>
      <c r="E347" s="2" t="s">
        <v>8</v>
      </c>
      <c r="F347" s="23" t="s">
        <v>3</v>
      </c>
      <c r="G347" s="23" t="s">
        <v>53</v>
      </c>
      <c r="H347" s="23">
        <v>1000</v>
      </c>
      <c r="I347" s="23" t="s">
        <v>78</v>
      </c>
      <c r="J347" s="23" t="s">
        <v>74</v>
      </c>
      <c r="K347" s="63" t="s">
        <v>319</v>
      </c>
      <c r="L347" s="12" t="s">
        <v>1</v>
      </c>
      <c r="M347" s="4">
        <v>7.19</v>
      </c>
      <c r="N347" s="10">
        <v>1.61</v>
      </c>
      <c r="O347" s="11">
        <v>2.48</v>
      </c>
      <c r="P347" s="10">
        <v>1.08</v>
      </c>
      <c r="Q347" s="19">
        <f t="shared" si="55"/>
        <v>0</v>
      </c>
      <c r="R347" s="21">
        <f t="shared" si="1190"/>
        <v>462.39999999999981</v>
      </c>
      <c r="S347" s="4">
        <f t="shared" si="1191"/>
        <v>7.19</v>
      </c>
      <c r="T347" s="10">
        <f t="shared" si="1192"/>
        <v>1</v>
      </c>
      <c r="U347" s="11">
        <f t="shared" si="1193"/>
        <v>2.48</v>
      </c>
      <c r="V347" s="10">
        <f t="shared" si="1194"/>
        <v>1</v>
      </c>
      <c r="W347" s="19">
        <f t="shared" si="1126"/>
        <v>0.48</v>
      </c>
      <c r="X347" s="21">
        <f t="shared" si="1195"/>
        <v>164.28</v>
      </c>
      <c r="Y347" s="4">
        <f t="shared" si="1196"/>
        <v>7.19</v>
      </c>
      <c r="Z347" s="10">
        <v>0.5558333333333334</v>
      </c>
      <c r="AA347" s="11">
        <f t="shared" si="1197"/>
        <v>2.48</v>
      </c>
      <c r="AB347" s="10">
        <v>0</v>
      </c>
      <c r="AC347" s="19">
        <f t="shared" si="1130"/>
        <v>0</v>
      </c>
      <c r="AD347" s="19">
        <f t="shared" si="1131"/>
        <v>-0.56000000000000005</v>
      </c>
      <c r="AE347" s="21">
        <f t="shared" si="1198"/>
        <v>89.660000000000011</v>
      </c>
      <c r="AF347" s="4">
        <f t="shared" si="1199"/>
        <v>7.19</v>
      </c>
      <c r="AG347" s="10">
        <f t="shared" si="1200"/>
        <v>1</v>
      </c>
      <c r="AH347" s="11">
        <f t="shared" si="1201"/>
        <v>2.48</v>
      </c>
      <c r="AI347" s="10">
        <v>0</v>
      </c>
      <c r="AJ347" s="19">
        <f t="shared" si="1136"/>
        <v>-1</v>
      </c>
      <c r="AK347" s="21">
        <f t="shared" si="1202"/>
        <v>80.740000000000009</v>
      </c>
      <c r="AL347" s="36"/>
    </row>
    <row r="348" spans="1:38" x14ac:dyDescent="0.2">
      <c r="A348" s="37"/>
      <c r="B348" s="24">
        <f t="shared" si="1176"/>
        <v>343</v>
      </c>
      <c r="C348" s="65" t="s">
        <v>771</v>
      </c>
      <c r="D348" s="18">
        <v>45016</v>
      </c>
      <c r="E348" s="3" t="s">
        <v>8</v>
      </c>
      <c r="F348" s="25" t="s">
        <v>3</v>
      </c>
      <c r="G348" s="25" t="s">
        <v>53</v>
      </c>
      <c r="H348" s="25">
        <v>1000</v>
      </c>
      <c r="I348" s="25" t="s">
        <v>78</v>
      </c>
      <c r="J348" s="25" t="s">
        <v>74</v>
      </c>
      <c r="K348" s="64" t="s">
        <v>326</v>
      </c>
      <c r="L348" s="14" t="s">
        <v>5</v>
      </c>
      <c r="M348" s="15">
        <v>4.57</v>
      </c>
      <c r="N348" s="16">
        <v>2.7998850574712644</v>
      </c>
      <c r="O348" s="17">
        <v>1.72</v>
      </c>
      <c r="P348" s="16">
        <v>0</v>
      </c>
      <c r="Q348" s="20">
        <f t="shared" si="55"/>
        <v>-2.8</v>
      </c>
      <c r="R348" s="22">
        <f t="shared" si="1190"/>
        <v>459.5999999999998</v>
      </c>
      <c r="S348" s="15">
        <f t="shared" si="1191"/>
        <v>4.57</v>
      </c>
      <c r="T348" s="16">
        <f t="shared" si="1192"/>
        <v>1</v>
      </c>
      <c r="U348" s="17">
        <f t="shared" si="1193"/>
        <v>1.72</v>
      </c>
      <c r="V348" s="16">
        <f t="shared" si="1194"/>
        <v>1</v>
      </c>
      <c r="W348" s="20">
        <f t="shared" si="1126"/>
        <v>-0.28000000000000003</v>
      </c>
      <c r="X348" s="22">
        <f t="shared" si="1195"/>
        <v>164</v>
      </c>
      <c r="Y348" s="15">
        <f t="shared" si="1196"/>
        <v>4.57</v>
      </c>
      <c r="Z348" s="16">
        <v>0.87486370772085054</v>
      </c>
      <c r="AA348" s="17">
        <f t="shared" si="1197"/>
        <v>1.72</v>
      </c>
      <c r="AB348" s="16">
        <v>0</v>
      </c>
      <c r="AC348" s="20">
        <f t="shared" si="1130"/>
        <v>0</v>
      </c>
      <c r="AD348" s="20">
        <f t="shared" si="1131"/>
        <v>-0.87</v>
      </c>
      <c r="AE348" s="22">
        <f t="shared" si="1198"/>
        <v>88.79</v>
      </c>
      <c r="AF348" s="15">
        <f t="shared" si="1199"/>
        <v>4.57</v>
      </c>
      <c r="AG348" s="16">
        <f t="shared" si="1200"/>
        <v>0.25</v>
      </c>
      <c r="AH348" s="17">
        <f t="shared" si="1201"/>
        <v>1.72</v>
      </c>
      <c r="AI348" s="16">
        <v>0</v>
      </c>
      <c r="AJ348" s="20">
        <f t="shared" si="1136"/>
        <v>-0.25</v>
      </c>
      <c r="AK348" s="22">
        <f t="shared" si="1202"/>
        <v>80.490000000000009</v>
      </c>
      <c r="AL348" s="36"/>
    </row>
    <row r="349" spans="1:38" x14ac:dyDescent="0.2">
      <c r="A349" s="37"/>
      <c r="B349" s="13">
        <f t="shared" si="1176"/>
        <v>344</v>
      </c>
      <c r="C349" s="2" t="s">
        <v>772</v>
      </c>
      <c r="D349" s="28">
        <v>45017</v>
      </c>
      <c r="E349" s="2" t="s">
        <v>48</v>
      </c>
      <c r="F349" s="23" t="s">
        <v>18</v>
      </c>
      <c r="G349" s="23" t="s">
        <v>53</v>
      </c>
      <c r="H349" s="23">
        <v>1100</v>
      </c>
      <c r="I349" s="23" t="s">
        <v>79</v>
      </c>
      <c r="J349" s="23" t="s">
        <v>74</v>
      </c>
      <c r="K349" s="63" t="s">
        <v>319</v>
      </c>
      <c r="L349" s="12" t="s">
        <v>1</v>
      </c>
      <c r="M349" s="4">
        <v>5.33</v>
      </c>
      <c r="N349" s="10">
        <v>2.3147058823529414</v>
      </c>
      <c r="O349" s="11">
        <v>2.14</v>
      </c>
      <c r="P349" s="10">
        <v>2.0355555555555558</v>
      </c>
      <c r="Q349" s="19">
        <f t="shared" si="55"/>
        <v>0</v>
      </c>
      <c r="R349" s="21">
        <f t="shared" ref="R349" si="1203">Q349+R348</f>
        <v>459.5999999999998</v>
      </c>
      <c r="S349" s="4">
        <f t="shared" ref="S349" si="1204">M349</f>
        <v>5.33</v>
      </c>
      <c r="T349" s="10">
        <f t="shared" ref="T349" si="1205">IF(S349&gt;0,T$4,0)</f>
        <v>1</v>
      </c>
      <c r="U349" s="11">
        <f t="shared" ref="U349" si="1206">O349</f>
        <v>2.14</v>
      </c>
      <c r="V349" s="10">
        <f t="shared" ref="V349" si="1207">IF(U349&gt;0,V$4,0)</f>
        <v>1</v>
      </c>
      <c r="W349" s="19">
        <f t="shared" si="1126"/>
        <v>0.14000000000000001</v>
      </c>
      <c r="X349" s="21">
        <f t="shared" ref="X349" si="1208">W349+X348</f>
        <v>164.14</v>
      </c>
      <c r="Y349" s="4">
        <f t="shared" ref="Y349" si="1209">S349</f>
        <v>5.33</v>
      </c>
      <c r="Z349" s="10">
        <v>0.75131455399061031</v>
      </c>
      <c r="AA349" s="11">
        <f t="shared" ref="AA349" si="1210">U349</f>
        <v>2.14</v>
      </c>
      <c r="AB349" s="10">
        <v>0</v>
      </c>
      <c r="AC349" s="19">
        <f t="shared" si="1130"/>
        <v>0</v>
      </c>
      <c r="AD349" s="19">
        <f t="shared" si="1131"/>
        <v>-0.75</v>
      </c>
      <c r="AE349" s="21">
        <f t="shared" ref="AE349" si="1211">AD349+AE348</f>
        <v>88.04</v>
      </c>
      <c r="AF349" s="4">
        <f t="shared" ref="AF349" si="1212">M349</f>
        <v>5.33</v>
      </c>
      <c r="AG349" s="10">
        <f t="shared" ref="AG349" si="1213">IF(K349=$AH$3,$AG$3,IF(K349=$AH$4,$AG$4,IF(K349=$AJ$3,$AI$3,IF(K349=$AJ$4,$AI$4,0))))</f>
        <v>1</v>
      </c>
      <c r="AH349" s="11">
        <f t="shared" ref="AH349" si="1214">O349</f>
        <v>2.14</v>
      </c>
      <c r="AI349" s="10">
        <v>0</v>
      </c>
      <c r="AJ349" s="19">
        <f t="shared" si="1136"/>
        <v>-1</v>
      </c>
      <c r="AK349" s="21">
        <f t="shared" ref="AK349" si="1215">AJ349+AK348</f>
        <v>79.490000000000009</v>
      </c>
      <c r="AL349" s="36"/>
    </row>
    <row r="350" spans="1:38" x14ac:dyDescent="0.2">
      <c r="A350" s="37"/>
      <c r="B350" s="13">
        <f t="shared" si="1176"/>
        <v>345</v>
      </c>
      <c r="C350" s="2" t="s">
        <v>773</v>
      </c>
      <c r="D350" s="28">
        <v>45017</v>
      </c>
      <c r="E350" s="2" t="s">
        <v>32</v>
      </c>
      <c r="F350" s="23" t="s">
        <v>3</v>
      </c>
      <c r="G350" s="23" t="s">
        <v>99</v>
      </c>
      <c r="H350" s="23">
        <v>1000</v>
      </c>
      <c r="I350" s="23" t="s">
        <v>78</v>
      </c>
      <c r="J350" s="23" t="s">
        <v>74</v>
      </c>
      <c r="K350" s="63" t="s">
        <v>326</v>
      </c>
      <c r="L350" s="12" t="s">
        <v>51</v>
      </c>
      <c r="M350" s="4">
        <v>85</v>
      </c>
      <c r="N350" s="10">
        <v>0.11952380952380953</v>
      </c>
      <c r="O350" s="11">
        <v>13</v>
      </c>
      <c r="P350" s="10">
        <v>0.01</v>
      </c>
      <c r="Q350" s="19">
        <f t="shared" si="55"/>
        <v>-0.1</v>
      </c>
      <c r="R350" s="21">
        <f t="shared" ref="R350:R351" si="1216">Q350+R349</f>
        <v>459.49999999999977</v>
      </c>
      <c r="S350" s="4">
        <f t="shared" ref="S350:S351" si="1217">M350</f>
        <v>85</v>
      </c>
      <c r="T350" s="10">
        <f t="shared" ref="T350:T351" si="1218">IF(S350&gt;0,T$4,0)</f>
        <v>1</v>
      </c>
      <c r="U350" s="11">
        <f t="shared" ref="U350:U351" si="1219">O350</f>
        <v>13</v>
      </c>
      <c r="V350" s="10">
        <f t="shared" ref="V350:V351" si="1220">IF(U350&gt;0,V$4,0)</f>
        <v>1</v>
      </c>
      <c r="W350" s="19">
        <f t="shared" si="1126"/>
        <v>-2</v>
      </c>
      <c r="X350" s="21">
        <f t="shared" ref="X350:X351" si="1221">W350+X349</f>
        <v>162.13999999999999</v>
      </c>
      <c r="Y350" s="4">
        <f t="shared" ref="Y350:Y351" si="1222">S350</f>
        <v>85</v>
      </c>
      <c r="Z350" s="10">
        <v>4.7058823529411764E-2</v>
      </c>
      <c r="AA350" s="11">
        <f t="shared" ref="AA350:AA351" si="1223">U350</f>
        <v>13</v>
      </c>
      <c r="AB350" s="10">
        <v>0</v>
      </c>
      <c r="AC350" s="19">
        <f t="shared" si="1130"/>
        <v>0</v>
      </c>
      <c r="AD350" s="19">
        <f t="shared" si="1131"/>
        <v>-0.05</v>
      </c>
      <c r="AE350" s="21">
        <f t="shared" ref="AE350:AE351" si="1224">AD350+AE349</f>
        <v>87.990000000000009</v>
      </c>
      <c r="AF350" s="4">
        <f t="shared" ref="AF350:AF351" si="1225">M350</f>
        <v>85</v>
      </c>
      <c r="AG350" s="10">
        <f t="shared" ref="AG350:AG351" si="1226">IF(K350=$AH$3,$AG$3,IF(K350=$AH$4,$AG$4,IF(K350=$AJ$3,$AI$3,IF(K350=$AJ$4,$AI$4,0))))</f>
        <v>0.25</v>
      </c>
      <c r="AH350" s="11">
        <f t="shared" ref="AH350:AH351" si="1227">O350</f>
        <v>13</v>
      </c>
      <c r="AI350" s="10">
        <v>0</v>
      </c>
      <c r="AJ350" s="19">
        <f t="shared" si="1136"/>
        <v>-0.25</v>
      </c>
      <c r="AK350" s="21">
        <f t="shared" ref="AK350:AK351" si="1228">AJ350+AK349</f>
        <v>79.240000000000009</v>
      </c>
      <c r="AL350" s="36"/>
    </row>
    <row r="351" spans="1:38" x14ac:dyDescent="0.2">
      <c r="A351" s="37"/>
      <c r="B351" s="13">
        <f t="shared" si="1176"/>
        <v>346</v>
      </c>
      <c r="C351" s="2" t="s">
        <v>777</v>
      </c>
      <c r="D351" s="28">
        <v>45022</v>
      </c>
      <c r="E351" s="2" t="s">
        <v>36</v>
      </c>
      <c r="F351" s="23" t="s">
        <v>18</v>
      </c>
      <c r="G351" s="23" t="s">
        <v>53</v>
      </c>
      <c r="H351" s="23">
        <v>1200</v>
      </c>
      <c r="I351" s="23" t="s">
        <v>79</v>
      </c>
      <c r="J351" s="23" t="s">
        <v>74</v>
      </c>
      <c r="K351" s="63" t="s">
        <v>318</v>
      </c>
      <c r="L351" s="12" t="s">
        <v>2</v>
      </c>
      <c r="M351" s="4">
        <v>3.6</v>
      </c>
      <c r="N351" s="10">
        <v>3.86</v>
      </c>
      <c r="O351" s="11">
        <v>1.45</v>
      </c>
      <c r="P351" s="10">
        <v>0</v>
      </c>
      <c r="Q351" s="19">
        <f t="shared" si="55"/>
        <v>10</v>
      </c>
      <c r="R351" s="21">
        <f t="shared" si="1216"/>
        <v>469.49999999999977</v>
      </c>
      <c r="S351" s="4">
        <f t="shared" si="1217"/>
        <v>3.6</v>
      </c>
      <c r="T351" s="10">
        <f t="shared" si="1218"/>
        <v>1</v>
      </c>
      <c r="U351" s="11">
        <f t="shared" si="1219"/>
        <v>1.45</v>
      </c>
      <c r="V351" s="10">
        <f t="shared" si="1220"/>
        <v>1</v>
      </c>
      <c r="W351" s="19">
        <f t="shared" si="1126"/>
        <v>3.05</v>
      </c>
      <c r="X351" s="21">
        <f t="shared" si="1221"/>
        <v>165.19</v>
      </c>
      <c r="Y351" s="4">
        <f t="shared" si="1222"/>
        <v>3.6</v>
      </c>
      <c r="Z351" s="10">
        <v>1.1099999999999999</v>
      </c>
      <c r="AA351" s="11">
        <f t="shared" si="1223"/>
        <v>1.45</v>
      </c>
      <c r="AB351" s="10">
        <v>0</v>
      </c>
      <c r="AC351" s="19">
        <f t="shared" si="1130"/>
        <v>4</v>
      </c>
      <c r="AD351" s="19">
        <f t="shared" si="1131"/>
        <v>2.89</v>
      </c>
      <c r="AE351" s="21">
        <f t="shared" si="1224"/>
        <v>90.88000000000001</v>
      </c>
      <c r="AF351" s="4">
        <f t="shared" si="1225"/>
        <v>3.6</v>
      </c>
      <c r="AG351" s="10">
        <f t="shared" si="1226"/>
        <v>0.5</v>
      </c>
      <c r="AH351" s="11">
        <f t="shared" si="1227"/>
        <v>1.45</v>
      </c>
      <c r="AI351" s="10">
        <v>0</v>
      </c>
      <c r="AJ351" s="19">
        <f t="shared" si="1136"/>
        <v>1.3</v>
      </c>
      <c r="AK351" s="21">
        <f t="shared" si="1228"/>
        <v>80.540000000000006</v>
      </c>
      <c r="AL351" s="36"/>
    </row>
    <row r="352" spans="1:38" x14ac:dyDescent="0.2">
      <c r="A352" s="37"/>
      <c r="B352" s="13">
        <f t="shared" si="1176"/>
        <v>347</v>
      </c>
      <c r="C352" s="2" t="s">
        <v>778</v>
      </c>
      <c r="D352" s="28">
        <v>45024</v>
      </c>
      <c r="E352" s="2" t="s">
        <v>114</v>
      </c>
      <c r="F352" s="23" t="s">
        <v>29</v>
      </c>
      <c r="G352" s="23" t="s">
        <v>53</v>
      </c>
      <c r="H352" s="23">
        <v>1000</v>
      </c>
      <c r="I352" s="23" t="s">
        <v>78</v>
      </c>
      <c r="J352" s="23" t="s">
        <v>74</v>
      </c>
      <c r="K352" s="63" t="s">
        <v>318</v>
      </c>
      <c r="L352" s="12" t="s">
        <v>2</v>
      </c>
      <c r="M352" s="4">
        <v>6.78</v>
      </c>
      <c r="N352" s="10">
        <v>1.7360869565217396</v>
      </c>
      <c r="O352" s="11">
        <v>2.42</v>
      </c>
      <c r="P352" s="10">
        <v>1.2436363636363637</v>
      </c>
      <c r="Q352" s="19">
        <f t="shared" si="55"/>
        <v>11.8</v>
      </c>
      <c r="R352" s="21">
        <f t="shared" ref="R352:R353" si="1229">Q352+R351</f>
        <v>481.29999999999978</v>
      </c>
      <c r="S352" s="4">
        <f t="shared" ref="S352:S353" si="1230">M352</f>
        <v>6.78</v>
      </c>
      <c r="T352" s="10">
        <f t="shared" ref="T352:T353" si="1231">IF(S352&gt;0,T$4,0)</f>
        <v>1</v>
      </c>
      <c r="U352" s="11">
        <f t="shared" ref="U352:U353" si="1232">O352</f>
        <v>2.42</v>
      </c>
      <c r="V352" s="10">
        <f t="shared" ref="V352:V353" si="1233">IF(U352&gt;0,V$4,0)</f>
        <v>1</v>
      </c>
      <c r="W352" s="19">
        <f t="shared" si="1126"/>
        <v>7.2</v>
      </c>
      <c r="X352" s="21">
        <f t="shared" ref="X352:X353" si="1234">W352+X351</f>
        <v>172.39</v>
      </c>
      <c r="Y352" s="4">
        <f t="shared" ref="Y352:Y353" si="1235">S352</f>
        <v>6.78</v>
      </c>
      <c r="Z352" s="10">
        <v>0.5900077564475471</v>
      </c>
      <c r="AA352" s="11">
        <f t="shared" ref="AA352:AA353" si="1236">U352</f>
        <v>2.42</v>
      </c>
      <c r="AB352" s="10">
        <v>0</v>
      </c>
      <c r="AC352" s="19">
        <f t="shared" si="1130"/>
        <v>4</v>
      </c>
      <c r="AD352" s="19">
        <f t="shared" si="1131"/>
        <v>3.41</v>
      </c>
      <c r="AE352" s="21">
        <f t="shared" ref="AE352:AE353" si="1237">AD352+AE351</f>
        <v>94.29</v>
      </c>
      <c r="AF352" s="4">
        <f t="shared" ref="AF352:AF353" si="1238">M352</f>
        <v>6.78</v>
      </c>
      <c r="AG352" s="10">
        <f t="shared" ref="AG352:AG353" si="1239">IF(K352=$AH$3,$AG$3,IF(K352=$AH$4,$AG$4,IF(K352=$AJ$3,$AI$3,IF(K352=$AJ$4,$AI$4,0))))</f>
        <v>0.5</v>
      </c>
      <c r="AH352" s="11">
        <f t="shared" ref="AH352:AH353" si="1240">O352</f>
        <v>2.42</v>
      </c>
      <c r="AI352" s="10">
        <v>0</v>
      </c>
      <c r="AJ352" s="19">
        <f t="shared" si="1136"/>
        <v>2.89</v>
      </c>
      <c r="AK352" s="21">
        <f t="shared" ref="AK352:AK353" si="1241">AJ352+AK351</f>
        <v>83.43</v>
      </c>
      <c r="AL352" s="36"/>
    </row>
    <row r="353" spans="1:38" x14ac:dyDescent="0.2">
      <c r="A353" s="37"/>
      <c r="B353" s="13">
        <f t="shared" si="1176"/>
        <v>348</v>
      </c>
      <c r="C353" s="2" t="s">
        <v>783</v>
      </c>
      <c r="D353" s="28">
        <v>45027</v>
      </c>
      <c r="E353" s="2" t="s">
        <v>32</v>
      </c>
      <c r="F353" s="23" t="s">
        <v>3</v>
      </c>
      <c r="G353" s="23" t="s">
        <v>53</v>
      </c>
      <c r="H353" s="23">
        <v>1300</v>
      </c>
      <c r="I353" s="23" t="s">
        <v>79</v>
      </c>
      <c r="J353" s="23" t="s">
        <v>74</v>
      </c>
      <c r="K353" s="63" t="s">
        <v>326</v>
      </c>
      <c r="L353" s="12" t="s">
        <v>2</v>
      </c>
      <c r="M353" s="4">
        <v>45.24</v>
      </c>
      <c r="N353" s="10">
        <v>0.22559999999999999</v>
      </c>
      <c r="O353" s="11">
        <v>8.32</v>
      </c>
      <c r="P353" s="10">
        <v>0.03</v>
      </c>
      <c r="Q353" s="19">
        <f t="shared" si="55"/>
        <v>10.199999999999999</v>
      </c>
      <c r="R353" s="21">
        <f t="shared" si="1229"/>
        <v>491.49999999999977</v>
      </c>
      <c r="S353" s="4">
        <f t="shared" si="1230"/>
        <v>45.24</v>
      </c>
      <c r="T353" s="10">
        <f t="shared" si="1231"/>
        <v>1</v>
      </c>
      <c r="U353" s="11">
        <f t="shared" si="1232"/>
        <v>8.32</v>
      </c>
      <c r="V353" s="10">
        <f t="shared" si="1233"/>
        <v>1</v>
      </c>
      <c r="W353" s="19">
        <f t="shared" si="1126"/>
        <v>51.56</v>
      </c>
      <c r="X353" s="21">
        <f t="shared" si="1234"/>
        <v>223.95</v>
      </c>
      <c r="Y353" s="4">
        <f t="shared" si="1235"/>
        <v>45.24</v>
      </c>
      <c r="Z353" s="10">
        <v>8.8446934329287269E-2</v>
      </c>
      <c r="AA353" s="11">
        <f t="shared" si="1236"/>
        <v>8.32</v>
      </c>
      <c r="AB353" s="10">
        <v>0</v>
      </c>
      <c r="AC353" s="19">
        <f t="shared" si="1130"/>
        <v>4</v>
      </c>
      <c r="AD353" s="19">
        <f t="shared" si="1131"/>
        <v>3.91</v>
      </c>
      <c r="AE353" s="21">
        <f t="shared" si="1237"/>
        <v>98.2</v>
      </c>
      <c r="AF353" s="4">
        <f t="shared" si="1238"/>
        <v>45.24</v>
      </c>
      <c r="AG353" s="10">
        <f t="shared" si="1239"/>
        <v>0.25</v>
      </c>
      <c r="AH353" s="11">
        <f t="shared" si="1240"/>
        <v>8.32</v>
      </c>
      <c r="AI353" s="10">
        <v>0</v>
      </c>
      <c r="AJ353" s="19">
        <f t="shared" si="1136"/>
        <v>11.06</v>
      </c>
      <c r="AK353" s="21">
        <f t="shared" si="1241"/>
        <v>94.490000000000009</v>
      </c>
      <c r="AL353" s="36"/>
    </row>
    <row r="354" spans="1:38" x14ac:dyDescent="0.2">
      <c r="A354" s="37"/>
      <c r="B354" s="13">
        <f t="shared" si="1176"/>
        <v>349</v>
      </c>
      <c r="C354" s="2" t="s">
        <v>668</v>
      </c>
      <c r="D354" s="28">
        <v>45029</v>
      </c>
      <c r="E354" s="2" t="s">
        <v>66</v>
      </c>
      <c r="F354" s="23" t="s">
        <v>29</v>
      </c>
      <c r="G354" s="23" t="s">
        <v>53</v>
      </c>
      <c r="H354" s="23">
        <v>1212</v>
      </c>
      <c r="I354" s="23" t="s">
        <v>80</v>
      </c>
      <c r="J354" s="23" t="s">
        <v>74</v>
      </c>
      <c r="K354" s="63" t="s">
        <v>319</v>
      </c>
      <c r="L354" s="12" t="s">
        <v>2</v>
      </c>
      <c r="M354" s="4">
        <v>2.1</v>
      </c>
      <c r="N354" s="10">
        <v>9.065201465201465</v>
      </c>
      <c r="O354" s="11">
        <v>1.21</v>
      </c>
      <c r="P354" s="10">
        <v>0</v>
      </c>
      <c r="Q354" s="19">
        <f t="shared" si="55"/>
        <v>10</v>
      </c>
      <c r="R354" s="21">
        <f t="shared" ref="R354" si="1242">Q354+R353</f>
        <v>501.49999999999977</v>
      </c>
      <c r="S354" s="4">
        <f t="shared" ref="S354" si="1243">M354</f>
        <v>2.1</v>
      </c>
      <c r="T354" s="10">
        <f t="shared" ref="T354" si="1244">IF(S354&gt;0,T$4,0)</f>
        <v>1</v>
      </c>
      <c r="U354" s="11">
        <f t="shared" ref="U354" si="1245">O354</f>
        <v>1.21</v>
      </c>
      <c r="V354" s="10">
        <f t="shared" ref="V354" si="1246">IF(U354&gt;0,V$4,0)</f>
        <v>1</v>
      </c>
      <c r="W354" s="19">
        <f t="shared" si="1126"/>
        <v>1.31</v>
      </c>
      <c r="X354" s="21">
        <f t="shared" ref="X354" si="1247">W354+X353</f>
        <v>225.26</v>
      </c>
      <c r="Y354" s="4">
        <f t="shared" ref="Y354" si="1248">S354</f>
        <v>2.1</v>
      </c>
      <c r="Z354" s="10">
        <v>1.9052380952380954</v>
      </c>
      <c r="AA354" s="11">
        <f t="shared" ref="AA354" si="1249">U354</f>
        <v>1.21</v>
      </c>
      <c r="AB354" s="10">
        <v>0</v>
      </c>
      <c r="AC354" s="19">
        <f t="shared" si="1130"/>
        <v>4</v>
      </c>
      <c r="AD354" s="19">
        <f t="shared" si="1131"/>
        <v>2.1</v>
      </c>
      <c r="AE354" s="21">
        <f t="shared" ref="AE354" si="1250">AD354+AE353</f>
        <v>100.3</v>
      </c>
      <c r="AF354" s="4">
        <f t="shared" ref="AF354" si="1251">M354</f>
        <v>2.1</v>
      </c>
      <c r="AG354" s="10">
        <f t="shared" ref="AG354" si="1252">IF(K354=$AH$3,$AG$3,IF(K354=$AH$4,$AG$4,IF(K354=$AJ$3,$AI$3,IF(K354=$AJ$4,$AI$4,0))))</f>
        <v>1</v>
      </c>
      <c r="AH354" s="11">
        <f t="shared" ref="AH354" si="1253">O354</f>
        <v>1.21</v>
      </c>
      <c r="AI354" s="10">
        <v>0</v>
      </c>
      <c r="AJ354" s="19">
        <f t="shared" si="1136"/>
        <v>1.1000000000000001</v>
      </c>
      <c r="AK354" s="21">
        <f t="shared" ref="AK354" si="1254">AJ354+AK353</f>
        <v>95.59</v>
      </c>
      <c r="AL354" s="36"/>
    </row>
    <row r="355" spans="1:38" x14ac:dyDescent="0.2">
      <c r="A355" s="37"/>
      <c r="B355" s="13">
        <f t="shared" si="1176"/>
        <v>350</v>
      </c>
      <c r="C355" s="2" t="s">
        <v>785</v>
      </c>
      <c r="D355" s="28">
        <v>45029</v>
      </c>
      <c r="E355" s="2" t="s">
        <v>36</v>
      </c>
      <c r="F355" s="23" t="s">
        <v>6</v>
      </c>
      <c r="G355" s="23" t="s">
        <v>55</v>
      </c>
      <c r="H355" s="23">
        <v>1400</v>
      </c>
      <c r="I355" s="23" t="s">
        <v>78</v>
      </c>
      <c r="J355" s="23" t="s">
        <v>74</v>
      </c>
      <c r="K355" s="63" t="s">
        <v>318</v>
      </c>
      <c r="L355" s="12" t="s">
        <v>5</v>
      </c>
      <c r="M355" s="4">
        <v>4.53</v>
      </c>
      <c r="N355" s="10">
        <v>2.8205602240896361</v>
      </c>
      <c r="O355" s="11">
        <v>2.1800000000000002</v>
      </c>
      <c r="P355" s="10">
        <v>2.3957894736842107</v>
      </c>
      <c r="Q355" s="19">
        <f t="shared" si="55"/>
        <v>0</v>
      </c>
      <c r="R355" s="21">
        <f t="shared" ref="R355:R356" si="1255">Q355+R354</f>
        <v>501.49999999999977</v>
      </c>
      <c r="S355" s="4">
        <f t="shared" ref="S355:S356" si="1256">M355</f>
        <v>4.53</v>
      </c>
      <c r="T355" s="10">
        <f t="shared" ref="T355:T356" si="1257">IF(S355&gt;0,T$4,0)</f>
        <v>1</v>
      </c>
      <c r="U355" s="11">
        <f t="shared" ref="U355:U356" si="1258">O355</f>
        <v>2.1800000000000002</v>
      </c>
      <c r="V355" s="10">
        <f t="shared" ref="V355:V356" si="1259">IF(U355&gt;0,V$4,0)</f>
        <v>1</v>
      </c>
      <c r="W355" s="19">
        <f t="shared" si="1126"/>
        <v>0.18</v>
      </c>
      <c r="X355" s="21">
        <f t="shared" ref="X355:X356" si="1260">W355+X354</f>
        <v>225.44</v>
      </c>
      <c r="Y355" s="4">
        <f t="shared" ref="Y355:Y356" si="1261">S355</f>
        <v>4.53</v>
      </c>
      <c r="Z355" s="10">
        <v>0.88365491651205919</v>
      </c>
      <c r="AA355" s="11">
        <f t="shared" ref="AA355:AA356" si="1262">U355</f>
        <v>2.1800000000000002</v>
      </c>
      <c r="AB355" s="10">
        <v>0</v>
      </c>
      <c r="AC355" s="19">
        <f t="shared" si="1130"/>
        <v>0</v>
      </c>
      <c r="AD355" s="19">
        <f t="shared" si="1131"/>
        <v>-0.88</v>
      </c>
      <c r="AE355" s="21">
        <f t="shared" ref="AE355:AE356" si="1263">AD355+AE354</f>
        <v>99.42</v>
      </c>
      <c r="AF355" s="4">
        <f t="shared" ref="AF355:AF356" si="1264">M355</f>
        <v>4.53</v>
      </c>
      <c r="AG355" s="10">
        <f t="shared" ref="AG355:AG356" si="1265">IF(K355=$AH$3,$AG$3,IF(K355=$AH$4,$AG$4,IF(K355=$AJ$3,$AI$3,IF(K355=$AJ$4,$AI$4,0))))</f>
        <v>0.5</v>
      </c>
      <c r="AH355" s="11">
        <f t="shared" ref="AH355:AH356" si="1266">O355</f>
        <v>2.1800000000000002</v>
      </c>
      <c r="AI355" s="10">
        <v>0</v>
      </c>
      <c r="AJ355" s="19">
        <f t="shared" si="1136"/>
        <v>-0.5</v>
      </c>
      <c r="AK355" s="21">
        <f t="shared" ref="AK355:AK356" si="1267">AJ355+AK354</f>
        <v>95.09</v>
      </c>
      <c r="AL355" s="36"/>
    </row>
    <row r="356" spans="1:38" x14ac:dyDescent="0.2">
      <c r="A356" s="37"/>
      <c r="B356" s="13">
        <f t="shared" si="1176"/>
        <v>351</v>
      </c>
      <c r="C356" s="2" t="s">
        <v>782</v>
      </c>
      <c r="D356" s="28">
        <v>45030</v>
      </c>
      <c r="E356" s="2" t="s">
        <v>499</v>
      </c>
      <c r="F356" s="23" t="s">
        <v>3</v>
      </c>
      <c r="G356" s="23" t="s">
        <v>53</v>
      </c>
      <c r="H356" s="23">
        <v>1200</v>
      </c>
      <c r="I356" s="23" t="s">
        <v>78</v>
      </c>
      <c r="J356" s="23" t="s">
        <v>74</v>
      </c>
      <c r="K356" s="63" t="s">
        <v>318</v>
      </c>
      <c r="L356" s="12" t="s">
        <v>2</v>
      </c>
      <c r="M356" s="4">
        <v>5.56</v>
      </c>
      <c r="N356" s="10">
        <v>2.1990143084260727</v>
      </c>
      <c r="O356" s="11">
        <v>2.12</v>
      </c>
      <c r="P356" s="10">
        <v>1.9466666666666668</v>
      </c>
      <c r="Q356" s="19">
        <f t="shared" si="55"/>
        <v>12.2</v>
      </c>
      <c r="R356" s="21">
        <f t="shared" si="1255"/>
        <v>513.69999999999982</v>
      </c>
      <c r="S356" s="4">
        <f t="shared" si="1256"/>
        <v>5.56</v>
      </c>
      <c r="T356" s="10">
        <f t="shared" si="1257"/>
        <v>1</v>
      </c>
      <c r="U356" s="11">
        <f t="shared" si="1258"/>
        <v>2.12</v>
      </c>
      <c r="V356" s="10">
        <f t="shared" si="1259"/>
        <v>1</v>
      </c>
      <c r="W356" s="19">
        <f t="shared" si="1126"/>
        <v>5.68</v>
      </c>
      <c r="X356" s="21">
        <f t="shared" si="1260"/>
        <v>231.12</v>
      </c>
      <c r="Y356" s="4">
        <f t="shared" si="1261"/>
        <v>5.56</v>
      </c>
      <c r="Z356" s="10">
        <v>0.71896860986547084</v>
      </c>
      <c r="AA356" s="11">
        <f t="shared" si="1262"/>
        <v>2.12</v>
      </c>
      <c r="AB356" s="10">
        <v>0</v>
      </c>
      <c r="AC356" s="19">
        <f t="shared" si="1130"/>
        <v>4</v>
      </c>
      <c r="AD356" s="19">
        <f t="shared" si="1131"/>
        <v>3.28</v>
      </c>
      <c r="AE356" s="21">
        <f t="shared" si="1263"/>
        <v>102.7</v>
      </c>
      <c r="AF356" s="4">
        <f t="shared" si="1264"/>
        <v>5.56</v>
      </c>
      <c r="AG356" s="10">
        <f t="shared" si="1265"/>
        <v>0.5</v>
      </c>
      <c r="AH356" s="11">
        <f t="shared" si="1266"/>
        <v>2.12</v>
      </c>
      <c r="AI356" s="10">
        <v>0</v>
      </c>
      <c r="AJ356" s="19">
        <f t="shared" si="1136"/>
        <v>2.2799999999999998</v>
      </c>
      <c r="AK356" s="21">
        <f t="shared" si="1267"/>
        <v>97.37</v>
      </c>
      <c r="AL356" s="36"/>
    </row>
    <row r="357" spans="1:38" x14ac:dyDescent="0.2">
      <c r="A357" s="37"/>
      <c r="B357" s="13">
        <f t="shared" si="1176"/>
        <v>352</v>
      </c>
      <c r="C357" s="2" t="s">
        <v>787</v>
      </c>
      <c r="D357" s="28">
        <v>45030</v>
      </c>
      <c r="E357" s="2" t="s">
        <v>8</v>
      </c>
      <c r="F357" s="23" t="s">
        <v>18</v>
      </c>
      <c r="G357" s="23" t="s">
        <v>99</v>
      </c>
      <c r="H357" s="23">
        <v>1200</v>
      </c>
      <c r="I357" s="23" t="s">
        <v>78</v>
      </c>
      <c r="J357" s="23" t="s">
        <v>74</v>
      </c>
      <c r="K357" s="63" t="s">
        <v>319</v>
      </c>
      <c r="L357" s="12" t="s">
        <v>46</v>
      </c>
      <c r="M357" s="4">
        <v>5.72</v>
      </c>
      <c r="N357" s="10">
        <v>2.114736842105263</v>
      </c>
      <c r="O357" s="11">
        <v>1.87</v>
      </c>
      <c r="P357" s="10">
        <v>2.4276190476190482</v>
      </c>
      <c r="Q357" s="19">
        <f t="shared" si="55"/>
        <v>-4.5</v>
      </c>
      <c r="R357" s="21">
        <f t="shared" ref="R357:R358" si="1268">Q357+R356</f>
        <v>509.19999999999982</v>
      </c>
      <c r="S357" s="4">
        <f t="shared" ref="S357:S358" si="1269">M357</f>
        <v>5.72</v>
      </c>
      <c r="T357" s="10">
        <f t="shared" ref="T357:T358" si="1270">IF(S357&gt;0,T$4,0)</f>
        <v>1</v>
      </c>
      <c r="U357" s="11">
        <f t="shared" ref="U357:U358" si="1271">O357</f>
        <v>1.87</v>
      </c>
      <c r="V357" s="10">
        <f t="shared" ref="V357:V358" si="1272">IF(U357&gt;0,V$4,0)</f>
        <v>1</v>
      </c>
      <c r="W357" s="19">
        <f t="shared" si="1126"/>
        <v>-2</v>
      </c>
      <c r="X357" s="21">
        <f t="shared" ref="X357:X358" si="1273">W357+X356</f>
        <v>229.12</v>
      </c>
      <c r="Y357" s="4">
        <f t="shared" ref="Y357:Y358" si="1274">S357</f>
        <v>5.72</v>
      </c>
      <c r="Z357" s="10">
        <v>0.69948151629072675</v>
      </c>
      <c r="AA357" s="11">
        <f t="shared" ref="AA357:AA358" si="1275">U357</f>
        <v>1.87</v>
      </c>
      <c r="AB357" s="10">
        <v>0</v>
      </c>
      <c r="AC357" s="19">
        <f t="shared" si="1130"/>
        <v>0</v>
      </c>
      <c r="AD357" s="19">
        <f t="shared" si="1131"/>
        <v>-0.7</v>
      </c>
      <c r="AE357" s="21">
        <f t="shared" ref="AE357:AE358" si="1276">AD357+AE356</f>
        <v>102</v>
      </c>
      <c r="AF357" s="4">
        <f t="shared" ref="AF357:AF358" si="1277">M357</f>
        <v>5.72</v>
      </c>
      <c r="AG357" s="10">
        <f t="shared" ref="AG357:AG358" si="1278">IF(K357=$AH$3,$AG$3,IF(K357=$AH$4,$AG$4,IF(K357=$AJ$3,$AI$3,IF(K357=$AJ$4,$AI$4,0))))</f>
        <v>1</v>
      </c>
      <c r="AH357" s="11">
        <f t="shared" ref="AH357:AH358" si="1279">O357</f>
        <v>1.87</v>
      </c>
      <c r="AI357" s="10">
        <v>0</v>
      </c>
      <c r="AJ357" s="19">
        <f t="shared" si="1136"/>
        <v>-1</v>
      </c>
      <c r="AK357" s="21">
        <f t="shared" ref="AK357:AK358" si="1280">AJ357+AK356</f>
        <v>96.37</v>
      </c>
      <c r="AL357" s="36"/>
    </row>
    <row r="358" spans="1:38" x14ac:dyDescent="0.2">
      <c r="A358" s="37"/>
      <c r="B358" s="13">
        <f t="shared" si="1176"/>
        <v>353</v>
      </c>
      <c r="C358" s="2" t="s">
        <v>789</v>
      </c>
      <c r="D358" s="28">
        <v>45031</v>
      </c>
      <c r="E358" s="2" t="s">
        <v>44</v>
      </c>
      <c r="F358" s="23" t="s">
        <v>3</v>
      </c>
      <c r="G358" s="23" t="s">
        <v>53</v>
      </c>
      <c r="H358" s="23">
        <v>1014</v>
      </c>
      <c r="I358" s="23" t="s">
        <v>80</v>
      </c>
      <c r="J358" s="23" t="s">
        <v>74</v>
      </c>
      <c r="K358" s="63" t="s">
        <v>318</v>
      </c>
      <c r="L358" s="12" t="s">
        <v>52</v>
      </c>
      <c r="M358" s="4">
        <v>3.03</v>
      </c>
      <c r="N358" s="10">
        <v>4.9260310421286038</v>
      </c>
      <c r="O358" s="11">
        <v>1.41</v>
      </c>
      <c r="P358" s="10">
        <v>0</v>
      </c>
      <c r="Q358" s="19">
        <f t="shared" si="55"/>
        <v>-4.9000000000000004</v>
      </c>
      <c r="R358" s="21">
        <f t="shared" si="1268"/>
        <v>504.29999999999984</v>
      </c>
      <c r="S358" s="4">
        <f t="shared" si="1269"/>
        <v>3.03</v>
      </c>
      <c r="T358" s="10">
        <f t="shared" si="1270"/>
        <v>1</v>
      </c>
      <c r="U358" s="11">
        <f t="shared" si="1271"/>
        <v>1.41</v>
      </c>
      <c r="V358" s="10">
        <f t="shared" si="1272"/>
        <v>1</v>
      </c>
      <c r="W358" s="19">
        <f t="shared" si="1126"/>
        <v>-2</v>
      </c>
      <c r="X358" s="21">
        <f t="shared" si="1273"/>
        <v>227.12</v>
      </c>
      <c r="Y358" s="4">
        <f t="shared" si="1274"/>
        <v>3.03</v>
      </c>
      <c r="Z358" s="10">
        <v>1.3215702479338842</v>
      </c>
      <c r="AA358" s="11">
        <f t="shared" si="1275"/>
        <v>1.41</v>
      </c>
      <c r="AB358" s="10">
        <v>0</v>
      </c>
      <c r="AC358" s="19">
        <f t="shared" si="1130"/>
        <v>0</v>
      </c>
      <c r="AD358" s="19">
        <f t="shared" si="1131"/>
        <v>-1.32</v>
      </c>
      <c r="AE358" s="21">
        <f t="shared" si="1276"/>
        <v>100.68</v>
      </c>
      <c r="AF358" s="4">
        <f t="shared" si="1277"/>
        <v>3.03</v>
      </c>
      <c r="AG358" s="10">
        <f t="shared" si="1278"/>
        <v>0.5</v>
      </c>
      <c r="AH358" s="11">
        <f t="shared" si="1279"/>
        <v>1.41</v>
      </c>
      <c r="AI358" s="10">
        <v>0</v>
      </c>
      <c r="AJ358" s="19">
        <f t="shared" si="1136"/>
        <v>-0.5</v>
      </c>
      <c r="AK358" s="21">
        <f t="shared" si="1280"/>
        <v>95.87</v>
      </c>
      <c r="AL358" s="36"/>
    </row>
    <row r="359" spans="1:38" x14ac:dyDescent="0.2">
      <c r="A359" s="37"/>
      <c r="B359" s="13">
        <f t="shared" si="1176"/>
        <v>354</v>
      </c>
      <c r="C359" s="2" t="s">
        <v>791</v>
      </c>
      <c r="D359" s="28">
        <v>45032</v>
      </c>
      <c r="E359" s="2" t="s">
        <v>62</v>
      </c>
      <c r="F359" s="23" t="s">
        <v>18</v>
      </c>
      <c r="G359" s="23" t="s">
        <v>99</v>
      </c>
      <c r="H359" s="23">
        <v>1000</v>
      </c>
      <c r="I359" s="23" t="s">
        <v>80</v>
      </c>
      <c r="J359" s="23" t="s">
        <v>74</v>
      </c>
      <c r="K359" s="63" t="s">
        <v>318</v>
      </c>
      <c r="L359" s="12" t="s">
        <v>2</v>
      </c>
      <c r="M359" s="4">
        <v>5.67</v>
      </c>
      <c r="N359" s="10">
        <v>2.1341312741312741</v>
      </c>
      <c r="O359" s="11">
        <v>2.88</v>
      </c>
      <c r="P359" s="10">
        <v>1.1466666666666667</v>
      </c>
      <c r="Q359" s="19">
        <f t="shared" si="55"/>
        <v>12.1</v>
      </c>
      <c r="R359" s="21">
        <f t="shared" ref="R359" si="1281">Q359+R358</f>
        <v>516.39999999999986</v>
      </c>
      <c r="S359" s="4">
        <f t="shared" ref="S359" si="1282">M359</f>
        <v>5.67</v>
      </c>
      <c r="T359" s="10">
        <f t="shared" ref="T359" si="1283">IF(S359&gt;0,T$4,0)</f>
        <v>1</v>
      </c>
      <c r="U359" s="11">
        <f t="shared" ref="U359" si="1284">O359</f>
        <v>2.88</v>
      </c>
      <c r="V359" s="10">
        <f t="shared" ref="V359" si="1285">IF(U359&gt;0,V$4,0)</f>
        <v>1</v>
      </c>
      <c r="W359" s="19">
        <f t="shared" si="1126"/>
        <v>6.55</v>
      </c>
      <c r="X359" s="21">
        <f t="shared" ref="X359" si="1286">W359+X358</f>
        <v>233.67000000000002</v>
      </c>
      <c r="Y359" s="4">
        <f t="shared" ref="Y359" si="1287">S359</f>
        <v>5.67</v>
      </c>
      <c r="Z359" s="10">
        <v>0.70474470930689948</v>
      </c>
      <c r="AA359" s="11">
        <f t="shared" ref="AA359" si="1288">U359</f>
        <v>2.88</v>
      </c>
      <c r="AB359" s="10">
        <v>0</v>
      </c>
      <c r="AC359" s="19">
        <f t="shared" si="1130"/>
        <v>4</v>
      </c>
      <c r="AD359" s="19">
        <f t="shared" si="1131"/>
        <v>3.29</v>
      </c>
      <c r="AE359" s="21">
        <f t="shared" ref="AE359" si="1289">AD359+AE358</f>
        <v>103.97000000000001</v>
      </c>
      <c r="AF359" s="4">
        <f t="shared" ref="AF359" si="1290">M359</f>
        <v>5.67</v>
      </c>
      <c r="AG359" s="10">
        <f t="shared" ref="AG359" si="1291">IF(K359=$AH$3,$AG$3,IF(K359=$AH$4,$AG$4,IF(K359=$AJ$3,$AI$3,IF(K359=$AJ$4,$AI$4,0))))</f>
        <v>0.5</v>
      </c>
      <c r="AH359" s="11">
        <f t="shared" ref="AH359" si="1292">O359</f>
        <v>2.88</v>
      </c>
      <c r="AI359" s="10">
        <v>0</v>
      </c>
      <c r="AJ359" s="19">
        <f t="shared" si="1136"/>
        <v>2.34</v>
      </c>
      <c r="AK359" s="21">
        <f t="shared" ref="AK359" si="1293">AJ359+AK358</f>
        <v>98.210000000000008</v>
      </c>
      <c r="AL359" s="36"/>
    </row>
    <row r="360" spans="1:38" x14ac:dyDescent="0.2">
      <c r="A360" s="37"/>
      <c r="B360" s="13">
        <f t="shared" si="1176"/>
        <v>355</v>
      </c>
      <c r="C360" s="2" t="s">
        <v>790</v>
      </c>
      <c r="D360" s="28">
        <v>45032</v>
      </c>
      <c r="E360" s="2" t="s">
        <v>62</v>
      </c>
      <c r="F360" s="23" t="s">
        <v>3</v>
      </c>
      <c r="G360" s="23" t="s">
        <v>53</v>
      </c>
      <c r="H360" s="23">
        <v>1200</v>
      </c>
      <c r="I360" s="23" t="s">
        <v>80</v>
      </c>
      <c r="J360" s="23" t="s">
        <v>74</v>
      </c>
      <c r="K360" s="63" t="s">
        <v>318</v>
      </c>
      <c r="L360" s="12" t="s">
        <v>2</v>
      </c>
      <c r="M360" s="4">
        <v>2.99</v>
      </c>
      <c r="N360" s="10">
        <v>5.0411904761904749</v>
      </c>
      <c r="O360" s="11">
        <v>1.35</v>
      </c>
      <c r="P360" s="10">
        <v>0</v>
      </c>
      <c r="Q360" s="19">
        <f t="shared" si="55"/>
        <v>10</v>
      </c>
      <c r="R360" s="21">
        <f t="shared" ref="R360:R361" si="1294">Q360+R359</f>
        <v>526.39999999999986</v>
      </c>
      <c r="S360" s="4">
        <f t="shared" ref="S360:S361" si="1295">M360</f>
        <v>2.99</v>
      </c>
      <c r="T360" s="10">
        <f t="shared" ref="T360:T361" si="1296">IF(S360&gt;0,T$4,0)</f>
        <v>1</v>
      </c>
      <c r="U360" s="11">
        <f t="shared" ref="U360:U361" si="1297">O360</f>
        <v>1.35</v>
      </c>
      <c r="V360" s="10">
        <f t="shared" ref="V360:V361" si="1298">IF(U360&gt;0,V$4,0)</f>
        <v>1</v>
      </c>
      <c r="W360" s="19">
        <f t="shared" si="1126"/>
        <v>2.34</v>
      </c>
      <c r="X360" s="21">
        <f t="shared" ref="X360:X361" si="1299">W360+X359</f>
        <v>236.01000000000002</v>
      </c>
      <c r="Y360" s="4">
        <f t="shared" ref="Y360:Y361" si="1300">S360</f>
        <v>2.99</v>
      </c>
      <c r="Z360" s="10">
        <v>1.3385892134631632</v>
      </c>
      <c r="AA360" s="11">
        <f t="shared" ref="AA360:AA361" si="1301">U360</f>
        <v>1.35</v>
      </c>
      <c r="AB360" s="10">
        <v>0</v>
      </c>
      <c r="AC360" s="19">
        <f t="shared" si="1130"/>
        <v>4</v>
      </c>
      <c r="AD360" s="19">
        <f t="shared" si="1131"/>
        <v>2.66</v>
      </c>
      <c r="AE360" s="21">
        <f t="shared" ref="AE360:AE361" si="1302">AD360+AE359</f>
        <v>106.63000000000001</v>
      </c>
      <c r="AF360" s="4">
        <f t="shared" ref="AF360:AF361" si="1303">M360</f>
        <v>2.99</v>
      </c>
      <c r="AG360" s="10">
        <f t="shared" ref="AG360:AG361" si="1304">IF(K360=$AH$3,$AG$3,IF(K360=$AH$4,$AG$4,IF(K360=$AJ$3,$AI$3,IF(K360=$AJ$4,$AI$4,0))))</f>
        <v>0.5</v>
      </c>
      <c r="AH360" s="11">
        <f t="shared" ref="AH360:AH361" si="1305">O360</f>
        <v>1.35</v>
      </c>
      <c r="AI360" s="10">
        <v>0</v>
      </c>
      <c r="AJ360" s="19">
        <f t="shared" si="1136"/>
        <v>1</v>
      </c>
      <c r="AK360" s="21">
        <f t="shared" ref="AK360:AK361" si="1306">AJ360+AK359</f>
        <v>99.210000000000008</v>
      </c>
      <c r="AL360" s="36"/>
    </row>
    <row r="361" spans="1:38" x14ac:dyDescent="0.2">
      <c r="A361" s="37"/>
      <c r="B361" s="13">
        <f t="shared" si="1176"/>
        <v>356</v>
      </c>
      <c r="C361" s="2" t="s">
        <v>344</v>
      </c>
      <c r="D361" s="28">
        <v>45033</v>
      </c>
      <c r="E361" s="2" t="s">
        <v>26</v>
      </c>
      <c r="F361" s="23" t="s">
        <v>3</v>
      </c>
      <c r="G361" s="23" t="s">
        <v>53</v>
      </c>
      <c r="H361" s="23">
        <v>975</v>
      </c>
      <c r="I361" s="23" t="s">
        <v>80</v>
      </c>
      <c r="J361" s="23" t="s">
        <v>74</v>
      </c>
      <c r="K361" s="63" t="s">
        <v>318</v>
      </c>
      <c r="L361" s="12" t="s">
        <v>60</v>
      </c>
      <c r="M361" s="4">
        <v>3.43</v>
      </c>
      <c r="N361" s="10">
        <v>4.1117948717948716</v>
      </c>
      <c r="O361" s="11">
        <v>1.59</v>
      </c>
      <c r="P361" s="10">
        <v>0</v>
      </c>
      <c r="Q361" s="19">
        <f t="shared" si="55"/>
        <v>-4.0999999999999996</v>
      </c>
      <c r="R361" s="21">
        <f t="shared" si="1294"/>
        <v>522.29999999999984</v>
      </c>
      <c r="S361" s="4">
        <f t="shared" si="1295"/>
        <v>3.43</v>
      </c>
      <c r="T361" s="10">
        <f t="shared" si="1296"/>
        <v>1</v>
      </c>
      <c r="U361" s="11">
        <f t="shared" si="1297"/>
        <v>1.59</v>
      </c>
      <c r="V361" s="10">
        <f t="shared" si="1298"/>
        <v>1</v>
      </c>
      <c r="W361" s="19">
        <f t="shared" si="1126"/>
        <v>-2</v>
      </c>
      <c r="X361" s="21">
        <f t="shared" si="1299"/>
        <v>234.01000000000002</v>
      </c>
      <c r="Y361" s="4">
        <f t="shared" si="1300"/>
        <v>3.43</v>
      </c>
      <c r="Z361" s="10">
        <v>1.1650911640953721</v>
      </c>
      <c r="AA361" s="11">
        <f t="shared" si="1301"/>
        <v>1.59</v>
      </c>
      <c r="AB361" s="10">
        <v>0</v>
      </c>
      <c r="AC361" s="19">
        <f t="shared" si="1130"/>
        <v>0</v>
      </c>
      <c r="AD361" s="19">
        <f t="shared" si="1131"/>
        <v>-1.17</v>
      </c>
      <c r="AE361" s="21">
        <f t="shared" si="1302"/>
        <v>105.46000000000001</v>
      </c>
      <c r="AF361" s="4">
        <f t="shared" si="1303"/>
        <v>3.43</v>
      </c>
      <c r="AG361" s="10">
        <f t="shared" si="1304"/>
        <v>0.5</v>
      </c>
      <c r="AH361" s="11">
        <f t="shared" si="1305"/>
        <v>1.59</v>
      </c>
      <c r="AI361" s="10">
        <v>0</v>
      </c>
      <c r="AJ361" s="19">
        <f t="shared" si="1136"/>
        <v>-0.5</v>
      </c>
      <c r="AK361" s="21">
        <f t="shared" si="1306"/>
        <v>98.710000000000008</v>
      </c>
      <c r="AL361" s="36"/>
    </row>
    <row r="362" spans="1:38" x14ac:dyDescent="0.2">
      <c r="A362" s="37"/>
      <c r="B362" s="13">
        <f t="shared" si="1176"/>
        <v>357</v>
      </c>
      <c r="C362" s="2" t="s">
        <v>794</v>
      </c>
      <c r="D362" s="28">
        <v>45036</v>
      </c>
      <c r="E362" s="2" t="s">
        <v>48</v>
      </c>
      <c r="F362" s="23" t="s">
        <v>126</v>
      </c>
      <c r="G362" s="23" t="s">
        <v>56</v>
      </c>
      <c r="H362" s="23">
        <v>1108</v>
      </c>
      <c r="I362" s="23" t="s">
        <v>80</v>
      </c>
      <c r="J362" s="23" t="s">
        <v>74</v>
      </c>
      <c r="K362" s="63" t="s">
        <v>319</v>
      </c>
      <c r="L362" s="12" t="s">
        <v>5</v>
      </c>
      <c r="M362" s="4">
        <v>2.16</v>
      </c>
      <c r="N362" s="10">
        <v>8.6205405405405404</v>
      </c>
      <c r="O362" s="11">
        <v>1.23</v>
      </c>
      <c r="P362" s="10">
        <v>0</v>
      </c>
      <c r="Q362" s="19">
        <f t="shared" si="55"/>
        <v>-8.6</v>
      </c>
      <c r="R362" s="21">
        <f t="shared" ref="R362" si="1307">Q362+R361</f>
        <v>513.69999999999982</v>
      </c>
      <c r="S362" s="4">
        <f t="shared" ref="S362" si="1308">M362</f>
        <v>2.16</v>
      </c>
      <c r="T362" s="10">
        <f t="shared" ref="T362" si="1309">IF(S362&gt;0,T$4,0)</f>
        <v>1</v>
      </c>
      <c r="U362" s="11">
        <f t="shared" ref="U362" si="1310">O362</f>
        <v>1.23</v>
      </c>
      <c r="V362" s="10">
        <f t="shared" ref="V362" si="1311">IF(U362&gt;0,V$4,0)</f>
        <v>1</v>
      </c>
      <c r="W362" s="19">
        <f t="shared" si="1126"/>
        <v>-0.77</v>
      </c>
      <c r="X362" s="21">
        <f t="shared" ref="X362" si="1312">W362+X361</f>
        <v>233.24</v>
      </c>
      <c r="Y362" s="4">
        <f t="shared" ref="Y362" si="1313">S362</f>
        <v>2.16</v>
      </c>
      <c r="Z362" s="10">
        <v>1.8521965317919082</v>
      </c>
      <c r="AA362" s="11">
        <f t="shared" ref="AA362" si="1314">U362</f>
        <v>1.23</v>
      </c>
      <c r="AB362" s="10">
        <v>0</v>
      </c>
      <c r="AC362" s="19">
        <f t="shared" si="1130"/>
        <v>0</v>
      </c>
      <c r="AD362" s="19">
        <f t="shared" si="1131"/>
        <v>-1.85</v>
      </c>
      <c r="AE362" s="21">
        <f t="shared" ref="AE362" si="1315">AD362+AE361</f>
        <v>103.61000000000001</v>
      </c>
      <c r="AF362" s="4">
        <f t="shared" ref="AF362" si="1316">M362</f>
        <v>2.16</v>
      </c>
      <c r="AG362" s="10">
        <f t="shared" ref="AG362" si="1317">IF(K362=$AH$3,$AG$3,IF(K362=$AH$4,$AG$4,IF(K362=$AJ$3,$AI$3,IF(K362=$AJ$4,$AI$4,0))))</f>
        <v>1</v>
      </c>
      <c r="AH362" s="11">
        <f t="shared" ref="AH362" si="1318">O362</f>
        <v>1.23</v>
      </c>
      <c r="AI362" s="10">
        <v>0</v>
      </c>
      <c r="AJ362" s="19">
        <f t="shared" si="1136"/>
        <v>-1</v>
      </c>
      <c r="AK362" s="21">
        <f t="shared" ref="AK362" si="1319">AJ362+AK361</f>
        <v>97.710000000000008</v>
      </c>
      <c r="AL362" s="36"/>
    </row>
    <row r="363" spans="1:38" x14ac:dyDescent="0.2">
      <c r="A363" s="37"/>
      <c r="B363" s="13">
        <f t="shared" si="1176"/>
        <v>358</v>
      </c>
      <c r="C363" s="2" t="s">
        <v>283</v>
      </c>
      <c r="D363" s="28">
        <v>45036</v>
      </c>
      <c r="E363" s="2" t="s">
        <v>36</v>
      </c>
      <c r="F363" s="23" t="s">
        <v>37</v>
      </c>
      <c r="G363" s="23" t="s">
        <v>55</v>
      </c>
      <c r="H363" s="23">
        <v>1400</v>
      </c>
      <c r="I363" s="23" t="s">
        <v>78</v>
      </c>
      <c r="J363" s="23" t="s">
        <v>74</v>
      </c>
      <c r="K363" s="63" t="s">
        <v>326</v>
      </c>
      <c r="L363" s="12" t="s">
        <v>46</v>
      </c>
      <c r="M363" s="4">
        <v>21.25</v>
      </c>
      <c r="N363" s="10">
        <v>0.49550135501355019</v>
      </c>
      <c r="O363" s="11">
        <v>4.3099999999999996</v>
      </c>
      <c r="P363" s="10">
        <v>0.15333333333333338</v>
      </c>
      <c r="Q363" s="19">
        <f t="shared" si="55"/>
        <v>-0.6</v>
      </c>
      <c r="R363" s="21">
        <f t="shared" ref="R363:R365" si="1320">Q363+R362</f>
        <v>513.0999999999998</v>
      </c>
      <c r="S363" s="4">
        <f t="shared" ref="S363:S365" si="1321">M363</f>
        <v>21.25</v>
      </c>
      <c r="T363" s="10">
        <f t="shared" ref="T363:T365" si="1322">IF(S363&gt;0,T$4,0)</f>
        <v>1</v>
      </c>
      <c r="U363" s="11">
        <f t="shared" ref="U363:U365" si="1323">O363</f>
        <v>4.3099999999999996</v>
      </c>
      <c r="V363" s="10">
        <f t="shared" ref="V363:V365" si="1324">IF(U363&gt;0,V$4,0)</f>
        <v>1</v>
      </c>
      <c r="W363" s="19">
        <f t="shared" si="1126"/>
        <v>-2</v>
      </c>
      <c r="X363" s="21">
        <f t="shared" ref="X363:X365" si="1325">W363+X362</f>
        <v>231.24</v>
      </c>
      <c r="Y363" s="4">
        <f t="shared" ref="Y363:Y365" si="1326">S363</f>
        <v>21.25</v>
      </c>
      <c r="Z363" s="10">
        <v>0.18840660122350264</v>
      </c>
      <c r="AA363" s="11">
        <f t="shared" ref="AA363:AA365" si="1327">U363</f>
        <v>4.3099999999999996</v>
      </c>
      <c r="AB363" s="10">
        <v>0</v>
      </c>
      <c r="AC363" s="19">
        <f t="shared" si="1130"/>
        <v>0</v>
      </c>
      <c r="AD363" s="19">
        <f t="shared" si="1131"/>
        <v>-0.19</v>
      </c>
      <c r="AE363" s="21">
        <f t="shared" ref="AE363:AE365" si="1328">AD363+AE362</f>
        <v>103.42000000000002</v>
      </c>
      <c r="AF363" s="4">
        <f t="shared" ref="AF363:AF365" si="1329">M363</f>
        <v>21.25</v>
      </c>
      <c r="AG363" s="10">
        <f t="shared" ref="AG363:AG365" si="1330">IF(K363=$AH$3,$AG$3,IF(K363=$AH$4,$AG$4,IF(K363=$AJ$3,$AI$3,IF(K363=$AJ$4,$AI$4,0))))</f>
        <v>0.25</v>
      </c>
      <c r="AH363" s="11">
        <f t="shared" ref="AH363:AH365" si="1331">O363</f>
        <v>4.3099999999999996</v>
      </c>
      <c r="AI363" s="10">
        <v>0</v>
      </c>
      <c r="AJ363" s="19">
        <f t="shared" si="1136"/>
        <v>-0.25</v>
      </c>
      <c r="AK363" s="21">
        <f t="shared" ref="AK363:AK365" si="1332">AJ363+AK362</f>
        <v>97.460000000000008</v>
      </c>
      <c r="AL363" s="36"/>
    </row>
    <row r="364" spans="1:38" x14ac:dyDescent="0.2">
      <c r="A364" s="37"/>
      <c r="B364" s="13">
        <f t="shared" si="1176"/>
        <v>359</v>
      </c>
      <c r="C364" s="2" t="s">
        <v>163</v>
      </c>
      <c r="D364" s="28">
        <v>45036</v>
      </c>
      <c r="E364" s="2" t="s">
        <v>36</v>
      </c>
      <c r="F364" s="23" t="s">
        <v>39</v>
      </c>
      <c r="G364" s="23" t="s">
        <v>57</v>
      </c>
      <c r="H364" s="23">
        <v>1200</v>
      </c>
      <c r="I364" s="23" t="s">
        <v>78</v>
      </c>
      <c r="J364" s="23" t="s">
        <v>74</v>
      </c>
      <c r="K364" s="63" t="s">
        <v>318</v>
      </c>
      <c r="L364" s="12" t="s">
        <v>2</v>
      </c>
      <c r="M364" s="4">
        <v>2.6</v>
      </c>
      <c r="N364" s="10">
        <v>6.2246153846153849</v>
      </c>
      <c r="O364" s="11">
        <v>1.39</v>
      </c>
      <c r="P364" s="10">
        <v>0</v>
      </c>
      <c r="Q364" s="19">
        <f t="shared" si="55"/>
        <v>10</v>
      </c>
      <c r="R364" s="21">
        <f t="shared" si="1320"/>
        <v>523.0999999999998</v>
      </c>
      <c r="S364" s="4">
        <f t="shared" si="1321"/>
        <v>2.6</v>
      </c>
      <c r="T364" s="10">
        <f t="shared" si="1322"/>
        <v>1</v>
      </c>
      <c r="U364" s="11">
        <f t="shared" si="1323"/>
        <v>1.39</v>
      </c>
      <c r="V364" s="10">
        <f t="shared" si="1324"/>
        <v>1</v>
      </c>
      <c r="W364" s="19">
        <f t="shared" si="1126"/>
        <v>1.99</v>
      </c>
      <c r="X364" s="21">
        <f t="shared" si="1325"/>
        <v>233.23000000000002</v>
      </c>
      <c r="Y364" s="4">
        <f t="shared" si="1326"/>
        <v>2.6</v>
      </c>
      <c r="Z364" s="10">
        <v>1.5369230769230768</v>
      </c>
      <c r="AA364" s="11">
        <f t="shared" si="1327"/>
        <v>1.39</v>
      </c>
      <c r="AB364" s="10">
        <v>0</v>
      </c>
      <c r="AC364" s="19">
        <f t="shared" si="1130"/>
        <v>4</v>
      </c>
      <c r="AD364" s="19">
        <f t="shared" si="1131"/>
        <v>2.46</v>
      </c>
      <c r="AE364" s="21">
        <f t="shared" si="1328"/>
        <v>105.88000000000001</v>
      </c>
      <c r="AF364" s="4">
        <f t="shared" si="1329"/>
        <v>2.6</v>
      </c>
      <c r="AG364" s="10">
        <f t="shared" si="1330"/>
        <v>0.5</v>
      </c>
      <c r="AH364" s="11">
        <f t="shared" si="1331"/>
        <v>1.39</v>
      </c>
      <c r="AI364" s="10">
        <v>0</v>
      </c>
      <c r="AJ364" s="19">
        <f t="shared" si="1136"/>
        <v>0.8</v>
      </c>
      <c r="AK364" s="21">
        <f t="shared" si="1332"/>
        <v>98.26</v>
      </c>
      <c r="AL364" s="36"/>
    </row>
    <row r="365" spans="1:38" x14ac:dyDescent="0.2">
      <c r="A365" s="37"/>
      <c r="B365" s="13">
        <f t="shared" si="1176"/>
        <v>360</v>
      </c>
      <c r="C365" s="2" t="s">
        <v>291</v>
      </c>
      <c r="D365" s="28">
        <v>45037</v>
      </c>
      <c r="E365" s="2" t="s">
        <v>45</v>
      </c>
      <c r="F365" s="23" t="s">
        <v>27</v>
      </c>
      <c r="G365" s="23" t="s">
        <v>53</v>
      </c>
      <c r="H365" s="23">
        <v>1200</v>
      </c>
      <c r="I365" s="23" t="s">
        <v>78</v>
      </c>
      <c r="J365" s="23" t="s">
        <v>74</v>
      </c>
      <c r="K365" s="63" t="s">
        <v>320</v>
      </c>
      <c r="L365" s="12" t="s">
        <v>2</v>
      </c>
      <c r="M365" s="4">
        <v>2.46</v>
      </c>
      <c r="N365" s="10">
        <v>6.857021276595745</v>
      </c>
      <c r="O365" s="11">
        <v>1.1399999999999999</v>
      </c>
      <c r="P365" s="10">
        <v>0</v>
      </c>
      <c r="Q365" s="19">
        <f t="shared" si="55"/>
        <v>10</v>
      </c>
      <c r="R365" s="21">
        <f t="shared" si="1320"/>
        <v>533.0999999999998</v>
      </c>
      <c r="S365" s="4">
        <f t="shared" si="1321"/>
        <v>2.46</v>
      </c>
      <c r="T365" s="10">
        <f t="shared" si="1322"/>
        <v>1</v>
      </c>
      <c r="U365" s="11">
        <f t="shared" si="1323"/>
        <v>1.1399999999999999</v>
      </c>
      <c r="V365" s="10">
        <f t="shared" si="1324"/>
        <v>1</v>
      </c>
      <c r="W365" s="19">
        <f t="shared" si="1126"/>
        <v>1.6</v>
      </c>
      <c r="X365" s="21">
        <f t="shared" si="1325"/>
        <v>234.83</v>
      </c>
      <c r="Y365" s="4">
        <f t="shared" si="1326"/>
        <v>2.46</v>
      </c>
      <c r="Z365" s="10">
        <v>1.6244217687074831</v>
      </c>
      <c r="AA365" s="11">
        <f t="shared" si="1327"/>
        <v>1.1399999999999999</v>
      </c>
      <c r="AB365" s="10">
        <v>0</v>
      </c>
      <c r="AC365" s="19">
        <f t="shared" si="1130"/>
        <v>4</v>
      </c>
      <c r="AD365" s="19">
        <f t="shared" si="1131"/>
        <v>2.37</v>
      </c>
      <c r="AE365" s="21">
        <f t="shared" si="1328"/>
        <v>108.25000000000001</v>
      </c>
      <c r="AF365" s="4">
        <f t="shared" si="1329"/>
        <v>2.46</v>
      </c>
      <c r="AG365" s="10">
        <f t="shared" si="1330"/>
        <v>2</v>
      </c>
      <c r="AH365" s="11">
        <f t="shared" si="1331"/>
        <v>1.1399999999999999</v>
      </c>
      <c r="AI365" s="10">
        <v>0</v>
      </c>
      <c r="AJ365" s="19">
        <f t="shared" si="1136"/>
        <v>2.92</v>
      </c>
      <c r="AK365" s="21">
        <f t="shared" si="1332"/>
        <v>101.18</v>
      </c>
      <c r="AL365" s="36"/>
    </row>
    <row r="366" spans="1:38" x14ac:dyDescent="0.2">
      <c r="A366" s="37"/>
      <c r="B366" s="13">
        <f t="shared" si="1176"/>
        <v>361</v>
      </c>
      <c r="C366" s="2" t="s">
        <v>798</v>
      </c>
      <c r="D366" s="28">
        <v>45039</v>
      </c>
      <c r="E366" s="2" t="s">
        <v>19</v>
      </c>
      <c r="F366" s="23" t="s">
        <v>29</v>
      </c>
      <c r="G366" s="23" t="s">
        <v>53</v>
      </c>
      <c r="H366" s="23">
        <v>1105</v>
      </c>
      <c r="I366" s="23" t="s">
        <v>79</v>
      </c>
      <c r="J366" s="23" t="s">
        <v>74</v>
      </c>
      <c r="K366" s="63" t="s">
        <v>319</v>
      </c>
      <c r="L366" s="12" t="s">
        <v>1</v>
      </c>
      <c r="M366" s="4">
        <v>2.77</v>
      </c>
      <c r="N366" s="10">
        <v>5.6411204481792723</v>
      </c>
      <c r="O366" s="11">
        <v>1.34</v>
      </c>
      <c r="P366" s="10">
        <v>0</v>
      </c>
      <c r="Q366" s="19">
        <f t="shared" si="55"/>
        <v>-5.6</v>
      </c>
      <c r="R366" s="21">
        <f t="shared" ref="R366" si="1333">Q366+R365</f>
        <v>527.49999999999977</v>
      </c>
      <c r="S366" s="4">
        <f t="shared" ref="S366" si="1334">M366</f>
        <v>2.77</v>
      </c>
      <c r="T366" s="10">
        <f t="shared" ref="T366" si="1335">IF(S366&gt;0,T$4,0)</f>
        <v>1</v>
      </c>
      <c r="U366" s="11">
        <f t="shared" ref="U366" si="1336">O366</f>
        <v>1.34</v>
      </c>
      <c r="V366" s="10">
        <f t="shared" ref="V366" si="1337">IF(U366&gt;0,V$4,0)</f>
        <v>1</v>
      </c>
      <c r="W366" s="19">
        <f t="shared" si="1126"/>
        <v>-0.66</v>
      </c>
      <c r="X366" s="21">
        <f t="shared" ref="X366" si="1338">W366+X365</f>
        <v>234.17000000000002</v>
      </c>
      <c r="Y366" s="4">
        <f t="shared" ref="Y366" si="1339">S366</f>
        <v>2.77</v>
      </c>
      <c r="Z366" s="10">
        <v>1.4451529747569352</v>
      </c>
      <c r="AA366" s="11">
        <f t="shared" ref="AA366" si="1340">U366</f>
        <v>1.34</v>
      </c>
      <c r="AB366" s="10">
        <v>0</v>
      </c>
      <c r="AC366" s="19">
        <f t="shared" si="1130"/>
        <v>0</v>
      </c>
      <c r="AD366" s="19">
        <f t="shared" si="1131"/>
        <v>-1.45</v>
      </c>
      <c r="AE366" s="21">
        <f t="shared" ref="AE366" si="1341">AD366+AE365</f>
        <v>106.80000000000001</v>
      </c>
      <c r="AF366" s="4">
        <f t="shared" ref="AF366" si="1342">M366</f>
        <v>2.77</v>
      </c>
      <c r="AG366" s="10">
        <f t="shared" ref="AG366" si="1343">IF(K366=$AH$3,$AG$3,IF(K366=$AH$4,$AG$4,IF(K366=$AJ$3,$AI$3,IF(K366=$AJ$4,$AI$4,0))))</f>
        <v>1</v>
      </c>
      <c r="AH366" s="11">
        <f t="shared" ref="AH366" si="1344">O366</f>
        <v>1.34</v>
      </c>
      <c r="AI366" s="10">
        <v>0</v>
      </c>
      <c r="AJ366" s="19">
        <f t="shared" si="1136"/>
        <v>-1</v>
      </c>
      <c r="AK366" s="21">
        <f t="shared" ref="AK366" si="1345">AJ366+AK365</f>
        <v>100.18</v>
      </c>
      <c r="AL366" s="36"/>
    </row>
    <row r="367" spans="1:38" x14ac:dyDescent="0.2">
      <c r="A367" s="37"/>
      <c r="B367" s="13">
        <f t="shared" si="1176"/>
        <v>362</v>
      </c>
      <c r="C367" s="2" t="s">
        <v>799</v>
      </c>
      <c r="D367" s="28">
        <v>45039</v>
      </c>
      <c r="E367" s="2" t="s">
        <v>21</v>
      </c>
      <c r="F367" s="23" t="s">
        <v>6</v>
      </c>
      <c r="G367" s="23" t="s">
        <v>375</v>
      </c>
      <c r="H367" s="23">
        <v>1000</v>
      </c>
      <c r="I367" s="23" t="s">
        <v>79</v>
      </c>
      <c r="J367" s="23" t="s">
        <v>74</v>
      </c>
      <c r="K367" s="63" t="s">
        <v>318</v>
      </c>
      <c r="L367" s="12" t="s">
        <v>5</v>
      </c>
      <c r="M367" s="4">
        <v>21.6</v>
      </c>
      <c r="N367" s="10">
        <v>0.48560975609756096</v>
      </c>
      <c r="O367" s="11">
        <v>6.6</v>
      </c>
      <c r="P367" s="10">
        <v>9.0000000000000024E-2</v>
      </c>
      <c r="Q367" s="19">
        <f t="shared" si="55"/>
        <v>0</v>
      </c>
      <c r="R367" s="21">
        <f t="shared" ref="R367:R368" si="1346">Q367+R366</f>
        <v>527.49999999999977</v>
      </c>
      <c r="S367" s="4">
        <f t="shared" ref="S367:S368" si="1347">M367</f>
        <v>21.6</v>
      </c>
      <c r="T367" s="10">
        <f t="shared" ref="T367:T368" si="1348">IF(S367&gt;0,T$4,0)</f>
        <v>1</v>
      </c>
      <c r="U367" s="11">
        <f t="shared" ref="U367:U368" si="1349">O367</f>
        <v>6.6</v>
      </c>
      <c r="V367" s="10">
        <f t="shared" ref="V367:V368" si="1350">IF(U367&gt;0,V$4,0)</f>
        <v>1</v>
      </c>
      <c r="W367" s="19">
        <f t="shared" si="1126"/>
        <v>4.5999999999999996</v>
      </c>
      <c r="X367" s="21">
        <f t="shared" ref="X367:X368" si="1351">W367+X366</f>
        <v>238.77</v>
      </c>
      <c r="Y367" s="4">
        <f t="shared" ref="Y367:Y368" si="1352">S367</f>
        <v>21.6</v>
      </c>
      <c r="Z367" s="10">
        <v>0.18500000000000003</v>
      </c>
      <c r="AA367" s="11">
        <f t="shared" ref="AA367:AA368" si="1353">U367</f>
        <v>6.6</v>
      </c>
      <c r="AB367" s="10">
        <v>0</v>
      </c>
      <c r="AC367" s="19">
        <f t="shared" si="1130"/>
        <v>0</v>
      </c>
      <c r="AD367" s="19">
        <f t="shared" si="1131"/>
        <v>-0.19</v>
      </c>
      <c r="AE367" s="21">
        <f t="shared" ref="AE367:AE368" si="1354">AD367+AE366</f>
        <v>106.61000000000001</v>
      </c>
      <c r="AF367" s="4">
        <f t="shared" ref="AF367:AF368" si="1355">M367</f>
        <v>21.6</v>
      </c>
      <c r="AG367" s="10">
        <f t="shared" ref="AG367:AG368" si="1356">IF(K367=$AH$3,$AG$3,IF(K367=$AH$4,$AG$4,IF(K367=$AJ$3,$AI$3,IF(K367=$AJ$4,$AI$4,0))))</f>
        <v>0.5</v>
      </c>
      <c r="AH367" s="11">
        <f t="shared" ref="AH367:AH368" si="1357">O367</f>
        <v>6.6</v>
      </c>
      <c r="AI367" s="10">
        <v>0</v>
      </c>
      <c r="AJ367" s="19">
        <f t="shared" si="1136"/>
        <v>-0.5</v>
      </c>
      <c r="AK367" s="21">
        <f t="shared" ref="AK367:AK368" si="1358">AJ367+AK366</f>
        <v>99.68</v>
      </c>
      <c r="AL367" s="36"/>
    </row>
    <row r="368" spans="1:38" x14ac:dyDescent="0.2">
      <c r="A368" s="37"/>
      <c r="B368" s="13">
        <f t="shared" si="1176"/>
        <v>363</v>
      </c>
      <c r="C368" s="2" t="s">
        <v>806</v>
      </c>
      <c r="D368" s="28">
        <v>45043</v>
      </c>
      <c r="E368" s="2" t="s">
        <v>499</v>
      </c>
      <c r="F368" s="23" t="s">
        <v>29</v>
      </c>
      <c r="G368" s="23" t="s">
        <v>53</v>
      </c>
      <c r="H368" s="23">
        <v>1200</v>
      </c>
      <c r="I368" s="23" t="s">
        <v>78</v>
      </c>
      <c r="J368" s="23" t="s">
        <v>74</v>
      </c>
      <c r="K368" s="63" t="s">
        <v>319</v>
      </c>
      <c r="L368" s="12" t="s">
        <v>49</v>
      </c>
      <c r="M368" s="4">
        <v>1.97</v>
      </c>
      <c r="N368" s="10">
        <v>10.32516129032258</v>
      </c>
      <c r="O368" s="11">
        <v>1.26</v>
      </c>
      <c r="P368" s="10">
        <v>0</v>
      </c>
      <c r="Q368" s="19">
        <f t="shared" si="55"/>
        <v>-10.3</v>
      </c>
      <c r="R368" s="21">
        <f t="shared" si="1346"/>
        <v>517.19999999999982</v>
      </c>
      <c r="S368" s="4">
        <f t="shared" si="1347"/>
        <v>1.97</v>
      </c>
      <c r="T368" s="10">
        <f t="shared" si="1348"/>
        <v>1</v>
      </c>
      <c r="U368" s="11">
        <f t="shared" si="1349"/>
        <v>1.26</v>
      </c>
      <c r="V368" s="10">
        <f t="shared" si="1350"/>
        <v>1</v>
      </c>
      <c r="W368" s="19">
        <f t="shared" si="1126"/>
        <v>-2</v>
      </c>
      <c r="X368" s="21">
        <f t="shared" si="1351"/>
        <v>236.77</v>
      </c>
      <c r="Y368" s="4">
        <f t="shared" si="1352"/>
        <v>1.97</v>
      </c>
      <c r="Z368" s="10">
        <v>2.0297942185203328</v>
      </c>
      <c r="AA368" s="11">
        <f t="shared" si="1353"/>
        <v>1.26</v>
      </c>
      <c r="AB368" s="10">
        <v>0</v>
      </c>
      <c r="AC368" s="19">
        <f t="shared" si="1130"/>
        <v>0</v>
      </c>
      <c r="AD368" s="19">
        <f t="shared" si="1131"/>
        <v>-2.0299999999999998</v>
      </c>
      <c r="AE368" s="21">
        <f t="shared" si="1354"/>
        <v>104.58000000000001</v>
      </c>
      <c r="AF368" s="4">
        <f t="shared" si="1355"/>
        <v>1.97</v>
      </c>
      <c r="AG368" s="10">
        <f t="shared" si="1356"/>
        <v>1</v>
      </c>
      <c r="AH368" s="11">
        <f t="shared" si="1357"/>
        <v>1.26</v>
      </c>
      <c r="AI368" s="10">
        <v>0</v>
      </c>
      <c r="AJ368" s="19">
        <f t="shared" si="1136"/>
        <v>-1</v>
      </c>
      <c r="AK368" s="21">
        <f t="shared" si="1358"/>
        <v>98.68</v>
      </c>
      <c r="AL368" s="36"/>
    </row>
    <row r="369" spans="1:38" x14ac:dyDescent="0.2">
      <c r="A369" s="37"/>
      <c r="B369" s="13">
        <f t="shared" si="1176"/>
        <v>364</v>
      </c>
      <c r="C369" s="2" t="s">
        <v>807</v>
      </c>
      <c r="D369" s="28">
        <v>45044</v>
      </c>
      <c r="E369" s="2" t="s">
        <v>8</v>
      </c>
      <c r="F369" s="23" t="s">
        <v>29</v>
      </c>
      <c r="G369" s="23" t="s">
        <v>99</v>
      </c>
      <c r="H369" s="23">
        <v>1000</v>
      </c>
      <c r="I369" s="23" t="s">
        <v>79</v>
      </c>
      <c r="J369" s="23" t="s">
        <v>74</v>
      </c>
      <c r="K369" s="63" t="s">
        <v>318</v>
      </c>
      <c r="L369" s="12" t="s">
        <v>46</v>
      </c>
      <c r="M369" s="4">
        <v>3.57</v>
      </c>
      <c r="N369" s="10">
        <v>3.8980045351473924</v>
      </c>
      <c r="O369" s="11">
        <v>2.09</v>
      </c>
      <c r="P369" s="10">
        <v>3.6094117647058823</v>
      </c>
      <c r="Q369" s="19">
        <f t="shared" si="55"/>
        <v>-7.5</v>
      </c>
      <c r="R369" s="21">
        <f t="shared" ref="R369" si="1359">Q369+R368</f>
        <v>509.69999999999982</v>
      </c>
      <c r="S369" s="4">
        <f t="shared" ref="S369" si="1360">M369</f>
        <v>3.57</v>
      </c>
      <c r="T369" s="10">
        <f t="shared" ref="T369" si="1361">IF(S369&gt;0,T$4,0)</f>
        <v>1</v>
      </c>
      <c r="U369" s="11">
        <f t="shared" ref="U369" si="1362">O369</f>
        <v>2.09</v>
      </c>
      <c r="V369" s="10">
        <f t="shared" ref="V369" si="1363">IF(U369&gt;0,V$4,0)</f>
        <v>1</v>
      </c>
      <c r="W369" s="19">
        <f t="shared" si="1126"/>
        <v>-2</v>
      </c>
      <c r="X369" s="21">
        <f t="shared" ref="X369" si="1364">W369+X368</f>
        <v>234.77</v>
      </c>
      <c r="Y369" s="4">
        <f t="shared" ref="Y369" si="1365">S369</f>
        <v>3.57</v>
      </c>
      <c r="Z369" s="10">
        <v>1.1212866387514275</v>
      </c>
      <c r="AA369" s="11">
        <f t="shared" ref="AA369" si="1366">U369</f>
        <v>2.09</v>
      </c>
      <c r="AB369" s="10">
        <v>0</v>
      </c>
      <c r="AC369" s="19">
        <f t="shared" si="1130"/>
        <v>0</v>
      </c>
      <c r="AD369" s="19">
        <f t="shared" si="1131"/>
        <v>-1.1200000000000001</v>
      </c>
      <c r="AE369" s="21">
        <f t="shared" ref="AE369" si="1367">AD369+AE368</f>
        <v>103.46000000000001</v>
      </c>
      <c r="AF369" s="4">
        <f t="shared" ref="AF369" si="1368">M369</f>
        <v>3.57</v>
      </c>
      <c r="AG369" s="10">
        <f t="shared" ref="AG369" si="1369">IF(K369=$AH$3,$AG$3,IF(K369=$AH$4,$AG$4,IF(K369=$AJ$3,$AI$3,IF(K369=$AJ$4,$AI$4,0))))</f>
        <v>0.5</v>
      </c>
      <c r="AH369" s="11">
        <f t="shared" ref="AH369" si="1370">O369</f>
        <v>2.09</v>
      </c>
      <c r="AI369" s="10">
        <v>0</v>
      </c>
      <c r="AJ369" s="19">
        <f t="shared" si="1136"/>
        <v>-0.5</v>
      </c>
      <c r="AK369" s="21">
        <f t="shared" ref="AK369" si="1371">AJ369+AK368</f>
        <v>98.18</v>
      </c>
      <c r="AL369" s="36"/>
    </row>
    <row r="370" spans="1:38" x14ac:dyDescent="0.2">
      <c r="A370" s="37"/>
      <c r="B370" s="24">
        <f t="shared" si="1176"/>
        <v>365</v>
      </c>
      <c r="C370" s="3" t="s">
        <v>92</v>
      </c>
      <c r="D370" s="18">
        <v>45046</v>
      </c>
      <c r="E370" s="3" t="s">
        <v>32</v>
      </c>
      <c r="F370" s="25" t="s">
        <v>39</v>
      </c>
      <c r="G370" s="25" t="s">
        <v>55</v>
      </c>
      <c r="H370" s="25">
        <v>1000</v>
      </c>
      <c r="I370" s="25" t="s">
        <v>78</v>
      </c>
      <c r="J370" s="25" t="s">
        <v>74</v>
      </c>
      <c r="K370" s="64" t="s">
        <v>318</v>
      </c>
      <c r="L370" s="14" t="s">
        <v>46</v>
      </c>
      <c r="M370" s="15">
        <v>2.78</v>
      </c>
      <c r="N370" s="16">
        <v>5.5997701149425287</v>
      </c>
      <c r="O370" s="17">
        <v>1.38</v>
      </c>
      <c r="P370" s="16">
        <v>0</v>
      </c>
      <c r="Q370" s="20">
        <f t="shared" si="55"/>
        <v>-5.6</v>
      </c>
      <c r="R370" s="22">
        <f t="shared" ref="R370" si="1372">Q370+R369</f>
        <v>504.0999999999998</v>
      </c>
      <c r="S370" s="15">
        <f t="shared" ref="S370" si="1373">M370</f>
        <v>2.78</v>
      </c>
      <c r="T370" s="16">
        <f t="shared" ref="T370" si="1374">IF(S370&gt;0,T$4,0)</f>
        <v>1</v>
      </c>
      <c r="U370" s="17">
        <f t="shared" ref="U370" si="1375">O370</f>
        <v>1.38</v>
      </c>
      <c r="V370" s="16">
        <f t="shared" ref="V370" si="1376">IF(U370&gt;0,V$4,0)</f>
        <v>1</v>
      </c>
      <c r="W370" s="20">
        <f t="shared" si="1126"/>
        <v>-2</v>
      </c>
      <c r="X370" s="22">
        <f t="shared" ref="X370" si="1377">W370+X369</f>
        <v>232.77</v>
      </c>
      <c r="Y370" s="15">
        <f t="shared" ref="Y370" si="1378">S370</f>
        <v>2.78</v>
      </c>
      <c r="Z370" s="16">
        <v>1.437945592651475</v>
      </c>
      <c r="AA370" s="17">
        <f t="shared" ref="AA370" si="1379">U370</f>
        <v>1.38</v>
      </c>
      <c r="AB370" s="16">
        <v>0</v>
      </c>
      <c r="AC370" s="20">
        <f t="shared" si="1130"/>
        <v>0</v>
      </c>
      <c r="AD370" s="20">
        <f t="shared" si="1131"/>
        <v>-1.44</v>
      </c>
      <c r="AE370" s="22">
        <f t="shared" ref="AE370" si="1380">AD370+AE369</f>
        <v>102.02000000000001</v>
      </c>
      <c r="AF370" s="15">
        <f t="shared" ref="AF370" si="1381">M370</f>
        <v>2.78</v>
      </c>
      <c r="AG370" s="16">
        <f t="shared" ref="AG370" si="1382">IF(K370=$AH$3,$AG$3,IF(K370=$AH$4,$AG$4,IF(K370=$AJ$3,$AI$3,IF(K370=$AJ$4,$AI$4,0))))</f>
        <v>0.5</v>
      </c>
      <c r="AH370" s="17">
        <f t="shared" ref="AH370" si="1383">O370</f>
        <v>1.38</v>
      </c>
      <c r="AI370" s="16">
        <v>0</v>
      </c>
      <c r="AJ370" s="20">
        <f t="shared" si="1136"/>
        <v>-0.5</v>
      </c>
      <c r="AK370" s="22">
        <f t="shared" ref="AK370" si="1384">AJ370+AK369</f>
        <v>97.68</v>
      </c>
      <c r="AL370" s="36"/>
    </row>
    <row r="371" spans="1:38" x14ac:dyDescent="0.2">
      <c r="A371" s="37"/>
      <c r="B371" s="13">
        <f t="shared" si="1176"/>
        <v>366</v>
      </c>
      <c r="C371" s="2" t="s">
        <v>797</v>
      </c>
      <c r="D371" s="28">
        <v>45049</v>
      </c>
      <c r="E371" s="2" t="s">
        <v>34</v>
      </c>
      <c r="F371" s="23" t="s">
        <v>29</v>
      </c>
      <c r="G371" s="23" t="s">
        <v>53</v>
      </c>
      <c r="H371" s="23">
        <v>1400</v>
      </c>
      <c r="I371" s="23" t="s">
        <v>80</v>
      </c>
      <c r="J371" s="23" t="s">
        <v>74</v>
      </c>
      <c r="K371" s="63" t="s">
        <v>319</v>
      </c>
      <c r="L371" s="12" t="s">
        <v>52</v>
      </c>
      <c r="M371" s="4">
        <v>2.44</v>
      </c>
      <c r="N371" s="10">
        <v>6.9443478260869584</v>
      </c>
      <c r="O371" s="11">
        <v>1.41</v>
      </c>
      <c r="P371" s="10">
        <v>0</v>
      </c>
      <c r="Q371" s="19">
        <f t="shared" ref="Q371:Q417" si="1385">ROUND(IF(OR($L371="1st",$L371="WON"),($M371*$N371)+($O371*$P371),IF(OR($L371="2nd",$L371="3rd"),IF($O371="NTD",0,($O371*$P371))))-($N371+$P371),1)</f>
        <v>-6.9</v>
      </c>
      <c r="R371" s="21">
        <f t="shared" ref="R371" si="1386">Q371+R370</f>
        <v>497.19999999999982</v>
      </c>
      <c r="S371" s="4">
        <f t="shared" ref="S371:S372" si="1387">M371</f>
        <v>2.44</v>
      </c>
      <c r="T371" s="10">
        <f t="shared" ref="T371:T372" si="1388">IF(S371&gt;0,T$4,0)</f>
        <v>1</v>
      </c>
      <c r="U371" s="11">
        <f t="shared" ref="U371:U372" si="1389">O371</f>
        <v>1.41</v>
      </c>
      <c r="V371" s="10">
        <f t="shared" ref="V371:V372" si="1390">IF(U371&gt;0,V$4,0)</f>
        <v>1</v>
      </c>
      <c r="W371" s="19">
        <f t="shared" si="1126"/>
        <v>-2</v>
      </c>
      <c r="X371" s="21">
        <f t="shared" ref="X371" si="1391">W371+X370</f>
        <v>230.77</v>
      </c>
      <c r="Y371" s="4">
        <f t="shared" ref="Y371:Y372" si="1392">S371</f>
        <v>2.44</v>
      </c>
      <c r="Z371" s="10">
        <v>1.6412820512820512</v>
      </c>
      <c r="AA371" s="11">
        <f t="shared" ref="AA371:AA372" si="1393">U371</f>
        <v>1.41</v>
      </c>
      <c r="AB371" s="10">
        <v>0</v>
      </c>
      <c r="AC371" s="19">
        <f t="shared" si="1130"/>
        <v>0</v>
      </c>
      <c r="AD371" s="19">
        <f t="shared" si="1131"/>
        <v>-1.64</v>
      </c>
      <c r="AE371" s="21">
        <f t="shared" ref="AE371" si="1394">AD371+AE370</f>
        <v>100.38000000000001</v>
      </c>
      <c r="AF371" s="4">
        <f t="shared" ref="AF371:AF372" si="1395">M371</f>
        <v>2.44</v>
      </c>
      <c r="AG371" s="10">
        <f t="shared" ref="AG371:AG372" si="1396">IF(K371=$AH$3,$AG$3,IF(K371=$AH$4,$AG$4,IF(K371=$AJ$3,$AI$3,IF(K371=$AJ$4,$AI$4,0))))</f>
        <v>1</v>
      </c>
      <c r="AH371" s="11">
        <f t="shared" ref="AH371:AH372" si="1397">O371</f>
        <v>1.41</v>
      </c>
      <c r="AI371" s="10">
        <v>0</v>
      </c>
      <c r="AJ371" s="19">
        <f t="shared" si="1136"/>
        <v>-1</v>
      </c>
      <c r="AK371" s="21">
        <f t="shared" ref="AK371" si="1398">AJ371+AK370</f>
        <v>96.68</v>
      </c>
      <c r="AL371" s="36"/>
    </row>
    <row r="372" spans="1:38" x14ac:dyDescent="0.2">
      <c r="A372" s="37"/>
      <c r="B372" s="13">
        <f>B371+1</f>
        <v>367</v>
      </c>
      <c r="C372" s="46" t="s">
        <v>816</v>
      </c>
      <c r="D372" s="121">
        <v>45051</v>
      </c>
      <c r="E372" s="46" t="s">
        <v>28</v>
      </c>
      <c r="F372" s="47" t="s">
        <v>18</v>
      </c>
      <c r="G372" s="47" t="s">
        <v>53</v>
      </c>
      <c r="H372" s="47">
        <v>1100</v>
      </c>
      <c r="I372" s="23" t="s">
        <v>78</v>
      </c>
      <c r="J372" s="23" t="s">
        <v>74</v>
      </c>
      <c r="K372" s="63" t="s">
        <v>326</v>
      </c>
      <c r="L372" s="12" t="s">
        <v>51</v>
      </c>
      <c r="M372" s="4">
        <v>7.21</v>
      </c>
      <c r="N372" s="10">
        <v>1.6060000000000003</v>
      </c>
      <c r="O372" s="11">
        <v>2.74</v>
      </c>
      <c r="P372" s="10">
        <v>0.89714285714285724</v>
      </c>
      <c r="Q372" s="19">
        <f t="shared" si="1385"/>
        <v>-2.5</v>
      </c>
      <c r="R372" s="21">
        <f>Q372+R371</f>
        <v>494.69999999999982</v>
      </c>
      <c r="S372" s="4">
        <f t="shared" si="1387"/>
        <v>7.21</v>
      </c>
      <c r="T372" s="10">
        <f t="shared" si="1388"/>
        <v>1</v>
      </c>
      <c r="U372" s="11">
        <f t="shared" si="1389"/>
        <v>2.74</v>
      </c>
      <c r="V372" s="10">
        <f t="shared" si="1390"/>
        <v>1</v>
      </c>
      <c r="W372" s="19">
        <f t="shared" si="1126"/>
        <v>-2</v>
      </c>
      <c r="X372" s="21">
        <f>W372+X371</f>
        <v>228.77</v>
      </c>
      <c r="Y372" s="4">
        <f t="shared" si="1392"/>
        <v>7.21</v>
      </c>
      <c r="Z372" s="10">
        <v>0.55414581280788167</v>
      </c>
      <c r="AA372" s="11">
        <f t="shared" si="1393"/>
        <v>2.74</v>
      </c>
      <c r="AB372" s="10">
        <v>0</v>
      </c>
      <c r="AC372" s="19">
        <f t="shared" si="1130"/>
        <v>0</v>
      </c>
      <c r="AD372" s="19">
        <f t="shared" si="1131"/>
        <v>-0.55000000000000004</v>
      </c>
      <c r="AE372" s="21">
        <f>AD372+AE371</f>
        <v>99.830000000000013</v>
      </c>
      <c r="AF372" s="4">
        <f t="shared" si="1395"/>
        <v>7.21</v>
      </c>
      <c r="AG372" s="10">
        <f t="shared" si="1396"/>
        <v>0.25</v>
      </c>
      <c r="AH372" s="11">
        <f t="shared" si="1397"/>
        <v>2.74</v>
      </c>
      <c r="AI372" s="10">
        <v>0</v>
      </c>
      <c r="AJ372" s="19">
        <f t="shared" si="1136"/>
        <v>-0.25</v>
      </c>
      <c r="AK372" s="21">
        <f>AJ372+AK371</f>
        <v>96.43</v>
      </c>
      <c r="AL372" s="36"/>
    </row>
    <row r="373" spans="1:38" x14ac:dyDescent="0.2">
      <c r="A373" s="37"/>
      <c r="B373" s="13">
        <f t="shared" ref="B373:B417" si="1399">B372+1</f>
        <v>368</v>
      </c>
      <c r="C373" s="46" t="s">
        <v>793</v>
      </c>
      <c r="D373" s="121">
        <v>45051</v>
      </c>
      <c r="E373" s="46" t="s">
        <v>8</v>
      </c>
      <c r="F373" s="47" t="s">
        <v>3</v>
      </c>
      <c r="G373" s="47" t="s">
        <v>53</v>
      </c>
      <c r="H373" s="47">
        <v>1400</v>
      </c>
      <c r="I373" s="23" t="s">
        <v>78</v>
      </c>
      <c r="J373" s="23" t="s">
        <v>74</v>
      </c>
      <c r="K373" s="63" t="s">
        <v>318</v>
      </c>
      <c r="L373" s="12" t="s">
        <v>5</v>
      </c>
      <c r="M373" s="4">
        <v>2.52</v>
      </c>
      <c r="N373" s="10">
        <v>6.5624489795918368</v>
      </c>
      <c r="O373" s="11">
        <v>1.27</v>
      </c>
      <c r="P373" s="10">
        <v>0</v>
      </c>
      <c r="Q373" s="19">
        <f t="shared" si="1385"/>
        <v>-6.6</v>
      </c>
      <c r="R373" s="21">
        <f t="shared" ref="R373:R374" si="1400">Q373+R372</f>
        <v>488.0999999999998</v>
      </c>
      <c r="S373" s="4">
        <f t="shared" ref="S373:S374" si="1401">M373</f>
        <v>2.52</v>
      </c>
      <c r="T373" s="10">
        <f t="shared" ref="T373:T374" si="1402">IF(S373&gt;0,T$4,0)</f>
        <v>1</v>
      </c>
      <c r="U373" s="11">
        <f t="shared" ref="U373:U374" si="1403">O373</f>
        <v>1.27</v>
      </c>
      <c r="V373" s="10">
        <f t="shared" ref="V373:V374" si="1404">IF(U373&gt;0,V$4,0)</f>
        <v>1</v>
      </c>
      <c r="W373" s="19">
        <f t="shared" si="1126"/>
        <v>-0.73</v>
      </c>
      <c r="X373" s="21">
        <f t="shared" ref="X373:X374" si="1405">W373+X372</f>
        <v>228.04000000000002</v>
      </c>
      <c r="Y373" s="4">
        <f t="shared" ref="Y373:Y374" si="1406">S373</f>
        <v>2.52</v>
      </c>
      <c r="Z373" s="10">
        <v>1.5873377337733774</v>
      </c>
      <c r="AA373" s="11">
        <f t="shared" ref="AA373:AA374" si="1407">U373</f>
        <v>1.27</v>
      </c>
      <c r="AB373" s="10">
        <v>0</v>
      </c>
      <c r="AC373" s="19">
        <f t="shared" si="1130"/>
        <v>0</v>
      </c>
      <c r="AD373" s="19">
        <f t="shared" si="1131"/>
        <v>-1.59</v>
      </c>
      <c r="AE373" s="21">
        <f t="shared" ref="AE373:AE374" si="1408">AD373+AE372</f>
        <v>98.240000000000009</v>
      </c>
      <c r="AF373" s="4">
        <f t="shared" ref="AF373:AF374" si="1409">M373</f>
        <v>2.52</v>
      </c>
      <c r="AG373" s="10">
        <f t="shared" ref="AG373:AG374" si="1410">IF(K373=$AH$3,$AG$3,IF(K373=$AH$4,$AG$4,IF(K373=$AJ$3,$AI$3,IF(K373=$AJ$4,$AI$4,0))))</f>
        <v>0.5</v>
      </c>
      <c r="AH373" s="11">
        <f t="shared" ref="AH373:AH374" si="1411">O373</f>
        <v>1.27</v>
      </c>
      <c r="AI373" s="10">
        <v>0</v>
      </c>
      <c r="AJ373" s="19">
        <f t="shared" si="1136"/>
        <v>-0.5</v>
      </c>
      <c r="AK373" s="21">
        <f t="shared" ref="AK373:AK374" si="1412">AJ373+AK372</f>
        <v>95.93</v>
      </c>
      <c r="AL373" s="36"/>
    </row>
    <row r="374" spans="1:38" x14ac:dyDescent="0.2">
      <c r="A374" s="37"/>
      <c r="B374" s="13">
        <f t="shared" si="1399"/>
        <v>369</v>
      </c>
      <c r="C374" s="2" t="s">
        <v>817</v>
      </c>
      <c r="D374" s="28">
        <v>45053</v>
      </c>
      <c r="E374" s="2" t="s">
        <v>36</v>
      </c>
      <c r="F374" s="23" t="s">
        <v>18</v>
      </c>
      <c r="G374" s="23" t="s">
        <v>53</v>
      </c>
      <c r="H374" s="23">
        <v>1100</v>
      </c>
      <c r="I374" s="23" t="s">
        <v>76</v>
      </c>
      <c r="J374" s="23" t="s">
        <v>74</v>
      </c>
      <c r="K374" s="63" t="s">
        <v>319</v>
      </c>
      <c r="L374" s="12" t="s">
        <v>51</v>
      </c>
      <c r="M374" s="4">
        <v>2.75</v>
      </c>
      <c r="N374" s="10">
        <v>5.6971428571428575</v>
      </c>
      <c r="O374" s="11">
        <v>1.29</v>
      </c>
      <c r="P374" s="10">
        <v>0</v>
      </c>
      <c r="Q374" s="19">
        <f t="shared" si="1385"/>
        <v>-5.7</v>
      </c>
      <c r="R374" s="21">
        <f t="shared" si="1400"/>
        <v>482.39999999999981</v>
      </c>
      <c r="S374" s="4">
        <f t="shared" si="1401"/>
        <v>2.75</v>
      </c>
      <c r="T374" s="10">
        <f t="shared" si="1402"/>
        <v>1</v>
      </c>
      <c r="U374" s="11">
        <f t="shared" si="1403"/>
        <v>1.29</v>
      </c>
      <c r="V374" s="10">
        <f t="shared" si="1404"/>
        <v>1</v>
      </c>
      <c r="W374" s="19">
        <f t="shared" si="1126"/>
        <v>-2</v>
      </c>
      <c r="X374" s="21">
        <f t="shared" si="1405"/>
        <v>226.04000000000002</v>
      </c>
      <c r="Y374" s="4">
        <f t="shared" si="1406"/>
        <v>2.75</v>
      </c>
      <c r="Z374" s="10">
        <v>1.4554545454545451</v>
      </c>
      <c r="AA374" s="11">
        <f t="shared" si="1407"/>
        <v>1.29</v>
      </c>
      <c r="AB374" s="10">
        <v>0</v>
      </c>
      <c r="AC374" s="19">
        <f t="shared" si="1130"/>
        <v>0</v>
      </c>
      <c r="AD374" s="19">
        <f t="shared" si="1131"/>
        <v>-1.46</v>
      </c>
      <c r="AE374" s="21">
        <f t="shared" si="1408"/>
        <v>96.780000000000015</v>
      </c>
      <c r="AF374" s="4">
        <f t="shared" si="1409"/>
        <v>2.75</v>
      </c>
      <c r="AG374" s="10">
        <f t="shared" si="1410"/>
        <v>1</v>
      </c>
      <c r="AH374" s="11">
        <f t="shared" si="1411"/>
        <v>1.29</v>
      </c>
      <c r="AI374" s="10">
        <v>0</v>
      </c>
      <c r="AJ374" s="19">
        <f t="shared" si="1136"/>
        <v>-1</v>
      </c>
      <c r="AK374" s="21">
        <f t="shared" si="1412"/>
        <v>94.93</v>
      </c>
      <c r="AL374" s="36"/>
    </row>
    <row r="375" spans="1:38" x14ac:dyDescent="0.2">
      <c r="A375" s="37"/>
      <c r="B375" s="13">
        <f t="shared" si="1399"/>
        <v>370</v>
      </c>
      <c r="C375" s="2" t="s">
        <v>818</v>
      </c>
      <c r="D375" s="28">
        <v>45053</v>
      </c>
      <c r="E375" s="2" t="s">
        <v>36</v>
      </c>
      <c r="F375" s="23" t="s">
        <v>6</v>
      </c>
      <c r="G375" s="23" t="s">
        <v>375</v>
      </c>
      <c r="H375" s="23">
        <v>1000</v>
      </c>
      <c r="I375" s="23" t="s">
        <v>76</v>
      </c>
      <c r="J375" s="23" t="s">
        <v>74</v>
      </c>
      <c r="K375" s="63" t="s">
        <v>319</v>
      </c>
      <c r="L375" s="12" t="s">
        <v>5</v>
      </c>
      <c r="M375" s="4">
        <v>2.74</v>
      </c>
      <c r="N375" s="10">
        <v>5.7481761006289309</v>
      </c>
      <c r="O375" s="11">
        <v>1.43</v>
      </c>
      <c r="P375" s="10">
        <v>0</v>
      </c>
      <c r="Q375" s="19">
        <f t="shared" si="1385"/>
        <v>-5.7</v>
      </c>
      <c r="R375" s="21">
        <f t="shared" ref="R375:R376" si="1413">Q375+R374</f>
        <v>476.69999999999982</v>
      </c>
      <c r="S375" s="4">
        <f t="shared" ref="S375:S376" si="1414">M375</f>
        <v>2.74</v>
      </c>
      <c r="T375" s="10">
        <f t="shared" ref="T375:T376" si="1415">IF(S375&gt;0,T$4,0)</f>
        <v>1</v>
      </c>
      <c r="U375" s="11">
        <f t="shared" ref="U375:U376" si="1416">O375</f>
        <v>1.43</v>
      </c>
      <c r="V375" s="10">
        <f t="shared" ref="V375:V376" si="1417">IF(U375&gt;0,V$4,0)</f>
        <v>1</v>
      </c>
      <c r="W375" s="19">
        <f t="shared" si="1126"/>
        <v>-0.56999999999999995</v>
      </c>
      <c r="X375" s="21">
        <f t="shared" ref="X375:X376" si="1418">W375+X374</f>
        <v>225.47000000000003</v>
      </c>
      <c r="Y375" s="4">
        <f t="shared" ref="Y375:Y376" si="1419">S375</f>
        <v>2.74</v>
      </c>
      <c r="Z375" s="10">
        <v>1.4591087344028517</v>
      </c>
      <c r="AA375" s="11">
        <f t="shared" ref="AA375:AA376" si="1420">U375</f>
        <v>1.43</v>
      </c>
      <c r="AB375" s="10">
        <v>0</v>
      </c>
      <c r="AC375" s="19">
        <f t="shared" si="1130"/>
        <v>0</v>
      </c>
      <c r="AD375" s="19">
        <f t="shared" si="1131"/>
        <v>-1.46</v>
      </c>
      <c r="AE375" s="21">
        <f t="shared" ref="AE375:AE376" si="1421">AD375+AE374</f>
        <v>95.320000000000022</v>
      </c>
      <c r="AF375" s="4">
        <f t="shared" ref="AF375:AF376" si="1422">M375</f>
        <v>2.74</v>
      </c>
      <c r="AG375" s="10">
        <f t="shared" ref="AG375:AG376" si="1423">IF(K375=$AH$3,$AG$3,IF(K375=$AH$4,$AG$4,IF(K375=$AJ$3,$AI$3,IF(K375=$AJ$4,$AI$4,0))))</f>
        <v>1</v>
      </c>
      <c r="AH375" s="11">
        <f t="shared" ref="AH375:AH376" si="1424">O375</f>
        <v>1.43</v>
      </c>
      <c r="AI375" s="10">
        <v>0</v>
      </c>
      <c r="AJ375" s="19">
        <f t="shared" si="1136"/>
        <v>-1</v>
      </c>
      <c r="AK375" s="21">
        <f t="shared" ref="AK375:AK376" si="1425">AJ375+AK374</f>
        <v>93.93</v>
      </c>
      <c r="AL375" s="36"/>
    </row>
    <row r="376" spans="1:38" x14ac:dyDescent="0.2">
      <c r="A376" s="37"/>
      <c r="B376" s="13">
        <f t="shared" si="1399"/>
        <v>371</v>
      </c>
      <c r="C376" s="2" t="s">
        <v>822</v>
      </c>
      <c r="D376" s="28">
        <v>45055</v>
      </c>
      <c r="E376" s="2" t="s">
        <v>25</v>
      </c>
      <c r="F376" s="23" t="s">
        <v>18</v>
      </c>
      <c r="G376" s="23" t="s">
        <v>53</v>
      </c>
      <c r="H376" s="23">
        <v>1200</v>
      </c>
      <c r="I376" s="23" t="s">
        <v>76</v>
      </c>
      <c r="J376" s="23" t="s">
        <v>74</v>
      </c>
      <c r="K376" s="63" t="s">
        <v>318</v>
      </c>
      <c r="L376" s="12" t="s">
        <v>46</v>
      </c>
      <c r="M376" s="4">
        <v>7.1</v>
      </c>
      <c r="N376" s="10">
        <v>1.6406122448979592</v>
      </c>
      <c r="O376" s="11">
        <v>1.91</v>
      </c>
      <c r="P376" s="10">
        <v>1.76</v>
      </c>
      <c r="Q376" s="19">
        <f t="shared" si="1385"/>
        <v>-3.4</v>
      </c>
      <c r="R376" s="21">
        <f t="shared" si="1413"/>
        <v>473.29999999999984</v>
      </c>
      <c r="S376" s="4">
        <f t="shared" si="1414"/>
        <v>7.1</v>
      </c>
      <c r="T376" s="10">
        <f t="shared" si="1415"/>
        <v>1</v>
      </c>
      <c r="U376" s="11">
        <f t="shared" si="1416"/>
        <v>1.91</v>
      </c>
      <c r="V376" s="10">
        <f t="shared" si="1417"/>
        <v>1</v>
      </c>
      <c r="W376" s="19">
        <f t="shared" si="1126"/>
        <v>-2</v>
      </c>
      <c r="X376" s="21">
        <f t="shared" si="1418"/>
        <v>223.47000000000003</v>
      </c>
      <c r="Y376" s="4">
        <f t="shared" si="1419"/>
        <v>7.1</v>
      </c>
      <c r="Z376" s="10">
        <v>0.56352112676056332</v>
      </c>
      <c r="AA376" s="11">
        <f t="shared" si="1420"/>
        <v>1.91</v>
      </c>
      <c r="AB376" s="10">
        <v>0</v>
      </c>
      <c r="AC376" s="19">
        <f t="shared" si="1130"/>
        <v>0</v>
      </c>
      <c r="AD376" s="19">
        <f t="shared" si="1131"/>
        <v>-0.56000000000000005</v>
      </c>
      <c r="AE376" s="21">
        <f t="shared" si="1421"/>
        <v>94.760000000000019</v>
      </c>
      <c r="AF376" s="4">
        <f t="shared" si="1422"/>
        <v>7.1</v>
      </c>
      <c r="AG376" s="10">
        <f t="shared" si="1423"/>
        <v>0.5</v>
      </c>
      <c r="AH376" s="11">
        <f t="shared" si="1424"/>
        <v>1.91</v>
      </c>
      <c r="AI376" s="10">
        <v>0</v>
      </c>
      <c r="AJ376" s="19">
        <f t="shared" si="1136"/>
        <v>-0.5</v>
      </c>
      <c r="AK376" s="21">
        <f t="shared" si="1425"/>
        <v>93.43</v>
      </c>
      <c r="AL376" s="36"/>
    </row>
    <row r="377" spans="1:38" x14ac:dyDescent="0.2">
      <c r="A377" s="37"/>
      <c r="B377" s="13">
        <f t="shared" si="1399"/>
        <v>372</v>
      </c>
      <c r="C377" s="2" t="s">
        <v>824</v>
      </c>
      <c r="D377" s="28">
        <v>45056</v>
      </c>
      <c r="E377" s="2" t="s">
        <v>35</v>
      </c>
      <c r="F377" s="23" t="s">
        <v>39</v>
      </c>
      <c r="G377" s="23" t="s">
        <v>58</v>
      </c>
      <c r="H377" s="23">
        <v>1400</v>
      </c>
      <c r="I377" s="23" t="s">
        <v>80</v>
      </c>
      <c r="J377" s="23" t="s">
        <v>74</v>
      </c>
      <c r="K377" s="63" t="s">
        <v>326</v>
      </c>
      <c r="L377" s="12" t="s">
        <v>46</v>
      </c>
      <c r="M377" s="4">
        <v>18.5</v>
      </c>
      <c r="N377" s="10">
        <v>0.57285714285714295</v>
      </c>
      <c r="O377" s="11">
        <v>4.0999999999999996</v>
      </c>
      <c r="P377" s="10">
        <v>0.19333333333333336</v>
      </c>
      <c r="Q377" s="19">
        <f t="shared" si="1385"/>
        <v>-0.8</v>
      </c>
      <c r="R377" s="21">
        <f t="shared" ref="R377" si="1426">Q377+R376</f>
        <v>472.49999999999983</v>
      </c>
      <c r="S377" s="4">
        <f t="shared" ref="S377" si="1427">M377</f>
        <v>18.5</v>
      </c>
      <c r="T377" s="10">
        <f t="shared" ref="T377" si="1428">IF(S377&gt;0,T$4,0)</f>
        <v>1</v>
      </c>
      <c r="U377" s="11">
        <f t="shared" ref="U377" si="1429">O377</f>
        <v>4.0999999999999996</v>
      </c>
      <c r="V377" s="10">
        <f t="shared" ref="V377" si="1430">IF(U377&gt;0,V$4,0)</f>
        <v>1</v>
      </c>
      <c r="W377" s="19">
        <f t="shared" si="1126"/>
        <v>-2</v>
      </c>
      <c r="X377" s="21">
        <f t="shared" ref="X377" si="1431">W377+X376</f>
        <v>221.47000000000003</v>
      </c>
      <c r="Y377" s="4">
        <f t="shared" ref="Y377" si="1432">S377</f>
        <v>18.5</v>
      </c>
      <c r="Z377" s="10">
        <v>0.21594594594594596</v>
      </c>
      <c r="AA377" s="11">
        <f t="shared" ref="AA377" si="1433">U377</f>
        <v>4.0999999999999996</v>
      </c>
      <c r="AB377" s="10">
        <v>0</v>
      </c>
      <c r="AC377" s="19">
        <f t="shared" si="1130"/>
        <v>0</v>
      </c>
      <c r="AD377" s="19">
        <f t="shared" si="1131"/>
        <v>-0.22</v>
      </c>
      <c r="AE377" s="21">
        <f t="shared" ref="AE377" si="1434">AD377+AE376</f>
        <v>94.54000000000002</v>
      </c>
      <c r="AF377" s="4">
        <f t="shared" ref="AF377" si="1435">M377</f>
        <v>18.5</v>
      </c>
      <c r="AG377" s="10">
        <f t="shared" ref="AG377" si="1436">IF(K377=$AH$3,$AG$3,IF(K377=$AH$4,$AG$4,IF(K377=$AJ$3,$AI$3,IF(K377=$AJ$4,$AI$4,0))))</f>
        <v>0.25</v>
      </c>
      <c r="AH377" s="11">
        <f t="shared" ref="AH377" si="1437">O377</f>
        <v>4.0999999999999996</v>
      </c>
      <c r="AI377" s="10">
        <v>0</v>
      </c>
      <c r="AJ377" s="19">
        <f t="shared" si="1136"/>
        <v>-0.25</v>
      </c>
      <c r="AK377" s="21">
        <f t="shared" ref="AK377" si="1438">AJ377+AK376</f>
        <v>93.18</v>
      </c>
      <c r="AL377" s="36"/>
    </row>
    <row r="378" spans="1:38" x14ac:dyDescent="0.2">
      <c r="A378" s="37"/>
      <c r="B378" s="13">
        <f t="shared" si="1399"/>
        <v>373</v>
      </c>
      <c r="C378" s="2" t="s">
        <v>826</v>
      </c>
      <c r="D378" s="28">
        <v>45057</v>
      </c>
      <c r="E378" s="2" t="s">
        <v>66</v>
      </c>
      <c r="F378" s="23" t="s">
        <v>3</v>
      </c>
      <c r="G378" s="23" t="s">
        <v>53</v>
      </c>
      <c r="H378" s="23">
        <v>1450</v>
      </c>
      <c r="I378" s="23" t="s">
        <v>80</v>
      </c>
      <c r="J378" s="23" t="s">
        <v>74</v>
      </c>
      <c r="K378" s="63" t="s">
        <v>318</v>
      </c>
      <c r="L378" s="12" t="s">
        <v>5</v>
      </c>
      <c r="M378" s="4">
        <v>2.63</v>
      </c>
      <c r="N378" s="10">
        <v>6.1630769230769218</v>
      </c>
      <c r="O378" s="11">
        <v>1.29</v>
      </c>
      <c r="P378" s="10">
        <v>0</v>
      </c>
      <c r="Q378" s="19">
        <f t="shared" si="1385"/>
        <v>-6.2</v>
      </c>
      <c r="R378" s="21">
        <f t="shared" ref="R378" si="1439">Q378+R377</f>
        <v>466.29999999999984</v>
      </c>
      <c r="S378" s="4">
        <f t="shared" ref="S378" si="1440">M378</f>
        <v>2.63</v>
      </c>
      <c r="T378" s="10">
        <f t="shared" ref="T378" si="1441">IF(S378&gt;0,T$4,0)</f>
        <v>1</v>
      </c>
      <c r="U378" s="11">
        <f t="shared" ref="U378" si="1442">O378</f>
        <v>1.29</v>
      </c>
      <c r="V378" s="10">
        <f t="shared" ref="V378" si="1443">IF(U378&gt;0,V$4,0)</f>
        <v>1</v>
      </c>
      <c r="W378" s="19">
        <f t="shared" si="1126"/>
        <v>-0.71</v>
      </c>
      <c r="X378" s="21">
        <f t="shared" ref="X378" si="1444">W378+X377</f>
        <v>220.76000000000002</v>
      </c>
      <c r="Y378" s="4">
        <f t="shared" ref="Y378" si="1445">S378</f>
        <v>2.63</v>
      </c>
      <c r="Z378" s="10">
        <v>1.5214285714285716</v>
      </c>
      <c r="AA378" s="11">
        <f t="shared" ref="AA378" si="1446">U378</f>
        <v>1.29</v>
      </c>
      <c r="AB378" s="10">
        <v>0</v>
      </c>
      <c r="AC378" s="19">
        <f t="shared" si="1130"/>
        <v>0</v>
      </c>
      <c r="AD378" s="19">
        <f t="shared" si="1131"/>
        <v>-1.52</v>
      </c>
      <c r="AE378" s="21">
        <f t="shared" ref="AE378" si="1447">AD378+AE377</f>
        <v>93.020000000000024</v>
      </c>
      <c r="AF378" s="4">
        <f t="shared" ref="AF378" si="1448">M378</f>
        <v>2.63</v>
      </c>
      <c r="AG378" s="10">
        <f t="shared" ref="AG378" si="1449">IF(K378=$AH$3,$AG$3,IF(K378=$AH$4,$AG$4,IF(K378=$AJ$3,$AI$3,IF(K378=$AJ$4,$AI$4,0))))</f>
        <v>0.5</v>
      </c>
      <c r="AH378" s="11">
        <f t="shared" ref="AH378" si="1450">O378</f>
        <v>1.29</v>
      </c>
      <c r="AI378" s="10">
        <v>0</v>
      </c>
      <c r="AJ378" s="19">
        <f t="shared" si="1136"/>
        <v>-0.5</v>
      </c>
      <c r="AK378" s="21">
        <f t="shared" ref="AK378" si="1451">AJ378+AK377</f>
        <v>92.68</v>
      </c>
      <c r="AL378" s="36"/>
    </row>
    <row r="379" spans="1:38" x14ac:dyDescent="0.2">
      <c r="A379" s="37"/>
      <c r="B379" s="13">
        <f t="shared" si="1399"/>
        <v>374</v>
      </c>
      <c r="C379" s="2" t="s">
        <v>827</v>
      </c>
      <c r="D379" s="28">
        <v>45057</v>
      </c>
      <c r="E379" s="2" t="s">
        <v>36</v>
      </c>
      <c r="F379" s="23" t="s">
        <v>29</v>
      </c>
      <c r="G379" s="23" t="s">
        <v>53</v>
      </c>
      <c r="H379" s="23">
        <v>1200</v>
      </c>
      <c r="I379" s="23" t="s">
        <v>78</v>
      </c>
      <c r="J379" s="23" t="s">
        <v>74</v>
      </c>
      <c r="K379" s="63" t="s">
        <v>319</v>
      </c>
      <c r="L379" s="12" t="s">
        <v>2</v>
      </c>
      <c r="M379" s="4">
        <v>3.37</v>
      </c>
      <c r="N379" s="10">
        <v>4.2294736842105261</v>
      </c>
      <c r="O379" s="11">
        <v>1.56</v>
      </c>
      <c r="P379" s="10">
        <v>0</v>
      </c>
      <c r="Q379" s="19">
        <f t="shared" si="1385"/>
        <v>10</v>
      </c>
      <c r="R379" s="21">
        <f t="shared" ref="R379:R381" si="1452">Q379+R378</f>
        <v>476.29999999999984</v>
      </c>
      <c r="S379" s="4">
        <f t="shared" ref="S379:S381" si="1453">M379</f>
        <v>3.37</v>
      </c>
      <c r="T379" s="10">
        <f t="shared" ref="T379:T381" si="1454">IF(S379&gt;0,T$4,0)</f>
        <v>1</v>
      </c>
      <c r="U379" s="11">
        <f t="shared" ref="U379:U381" si="1455">O379</f>
        <v>1.56</v>
      </c>
      <c r="V379" s="10">
        <f t="shared" ref="V379:V381" si="1456">IF(U379&gt;0,V$4,0)</f>
        <v>1</v>
      </c>
      <c r="W379" s="19">
        <f t="shared" si="1126"/>
        <v>2.93</v>
      </c>
      <c r="X379" s="21">
        <f t="shared" ref="X379:X381" si="1457">W379+X378</f>
        <v>223.69000000000003</v>
      </c>
      <c r="Y379" s="4">
        <f t="shared" ref="Y379:Y381" si="1458">S379</f>
        <v>3.37</v>
      </c>
      <c r="Z379" s="10">
        <v>1.1870370370370371</v>
      </c>
      <c r="AA379" s="11">
        <f t="shared" ref="AA379:AA381" si="1459">U379</f>
        <v>1.56</v>
      </c>
      <c r="AB379" s="10">
        <v>0</v>
      </c>
      <c r="AC379" s="19">
        <f t="shared" si="1130"/>
        <v>4</v>
      </c>
      <c r="AD379" s="19">
        <f t="shared" si="1131"/>
        <v>2.81</v>
      </c>
      <c r="AE379" s="21">
        <f t="shared" ref="AE379:AE381" si="1460">AD379+AE378</f>
        <v>95.830000000000027</v>
      </c>
      <c r="AF379" s="4">
        <f t="shared" ref="AF379:AF381" si="1461">M379</f>
        <v>3.37</v>
      </c>
      <c r="AG379" s="10">
        <f t="shared" ref="AG379:AG381" si="1462">IF(K379=$AH$3,$AG$3,IF(K379=$AH$4,$AG$4,IF(K379=$AJ$3,$AI$3,IF(K379=$AJ$4,$AI$4,0))))</f>
        <v>1</v>
      </c>
      <c r="AH379" s="11">
        <f t="shared" ref="AH379:AH381" si="1463">O379</f>
        <v>1.56</v>
      </c>
      <c r="AI379" s="10">
        <v>0</v>
      </c>
      <c r="AJ379" s="19">
        <f t="shared" si="1136"/>
        <v>2.37</v>
      </c>
      <c r="AK379" s="21">
        <f t="shared" ref="AK379:AK381" si="1464">AJ379+AK378</f>
        <v>95.050000000000011</v>
      </c>
      <c r="AL379" s="36"/>
    </row>
    <row r="380" spans="1:38" x14ac:dyDescent="0.2">
      <c r="A380" s="37"/>
      <c r="B380" s="13">
        <f t="shared" si="1399"/>
        <v>375</v>
      </c>
      <c r="C380" s="2" t="s">
        <v>828</v>
      </c>
      <c r="D380" s="28">
        <v>45057</v>
      </c>
      <c r="E380" s="2" t="s">
        <v>36</v>
      </c>
      <c r="F380" s="23" t="s">
        <v>29</v>
      </c>
      <c r="G380" s="23" t="s">
        <v>53</v>
      </c>
      <c r="H380" s="23">
        <v>1200</v>
      </c>
      <c r="I380" s="23" t="s">
        <v>78</v>
      </c>
      <c r="J380" s="23" t="s">
        <v>74</v>
      </c>
      <c r="K380" s="63" t="s">
        <v>326</v>
      </c>
      <c r="L380" s="12" t="s">
        <v>60</v>
      </c>
      <c r="M380" s="4">
        <v>25.04</v>
      </c>
      <c r="N380" s="10">
        <v>0.4162925170068027</v>
      </c>
      <c r="O380" s="11">
        <v>6.2</v>
      </c>
      <c r="P380" s="10">
        <v>7.9999999999999974E-2</v>
      </c>
      <c r="Q380" s="19">
        <f t="shared" si="1385"/>
        <v>-0.5</v>
      </c>
      <c r="R380" s="21">
        <f t="shared" si="1452"/>
        <v>475.79999999999984</v>
      </c>
      <c r="S380" s="4">
        <f t="shared" si="1453"/>
        <v>25.04</v>
      </c>
      <c r="T380" s="10">
        <f t="shared" si="1454"/>
        <v>1</v>
      </c>
      <c r="U380" s="11">
        <f t="shared" si="1455"/>
        <v>6.2</v>
      </c>
      <c r="V380" s="10">
        <f t="shared" si="1456"/>
        <v>1</v>
      </c>
      <c r="W380" s="19">
        <f t="shared" si="1126"/>
        <v>-2</v>
      </c>
      <c r="X380" s="21">
        <f t="shared" si="1457"/>
        <v>221.69000000000003</v>
      </c>
      <c r="Y380" s="4">
        <f t="shared" si="1458"/>
        <v>25.04</v>
      </c>
      <c r="Z380" s="10">
        <v>0.15960317460317461</v>
      </c>
      <c r="AA380" s="11">
        <f t="shared" si="1459"/>
        <v>6.2</v>
      </c>
      <c r="AB380" s="10">
        <v>0</v>
      </c>
      <c r="AC380" s="19">
        <f t="shared" si="1130"/>
        <v>0</v>
      </c>
      <c r="AD380" s="19">
        <f t="shared" si="1131"/>
        <v>-0.16</v>
      </c>
      <c r="AE380" s="21">
        <f t="shared" si="1460"/>
        <v>95.67000000000003</v>
      </c>
      <c r="AF380" s="4">
        <f t="shared" si="1461"/>
        <v>25.04</v>
      </c>
      <c r="AG380" s="10">
        <f t="shared" si="1462"/>
        <v>0.25</v>
      </c>
      <c r="AH380" s="11">
        <f t="shared" si="1463"/>
        <v>6.2</v>
      </c>
      <c r="AI380" s="10">
        <v>0</v>
      </c>
      <c r="AJ380" s="19">
        <f t="shared" si="1136"/>
        <v>-0.25</v>
      </c>
      <c r="AK380" s="21">
        <f t="shared" si="1464"/>
        <v>94.800000000000011</v>
      </c>
      <c r="AL380" s="36"/>
    </row>
    <row r="381" spans="1:38" x14ac:dyDescent="0.2">
      <c r="A381" s="37"/>
      <c r="B381" s="13">
        <f t="shared" si="1399"/>
        <v>376</v>
      </c>
      <c r="C381" s="2" t="s">
        <v>801</v>
      </c>
      <c r="D381" s="28">
        <v>45059</v>
      </c>
      <c r="E381" s="2" t="s">
        <v>21</v>
      </c>
      <c r="F381" s="23" t="s">
        <v>29</v>
      </c>
      <c r="G381" s="23" t="s">
        <v>53</v>
      </c>
      <c r="H381" s="23">
        <v>1203</v>
      </c>
      <c r="I381" s="23" t="s">
        <v>79</v>
      </c>
      <c r="J381" s="23" t="s">
        <v>74</v>
      </c>
      <c r="K381" s="63" t="s">
        <v>319</v>
      </c>
      <c r="L381" s="12" t="s">
        <v>2</v>
      </c>
      <c r="M381" s="4">
        <v>2.2000000000000002</v>
      </c>
      <c r="N381" s="10">
        <v>8.3747368421052624</v>
      </c>
      <c r="O381" s="11">
        <v>1.22</v>
      </c>
      <c r="P381" s="10">
        <v>0</v>
      </c>
      <c r="Q381" s="19">
        <f t="shared" si="1385"/>
        <v>10</v>
      </c>
      <c r="R381" s="21">
        <f t="shared" si="1452"/>
        <v>485.79999999999984</v>
      </c>
      <c r="S381" s="4">
        <f t="shared" si="1453"/>
        <v>2.2000000000000002</v>
      </c>
      <c r="T381" s="10">
        <f t="shared" si="1454"/>
        <v>1</v>
      </c>
      <c r="U381" s="11">
        <f t="shared" si="1455"/>
        <v>1.22</v>
      </c>
      <c r="V381" s="10">
        <f t="shared" si="1456"/>
        <v>1</v>
      </c>
      <c r="W381" s="19">
        <f t="shared" si="1126"/>
        <v>1.42</v>
      </c>
      <c r="X381" s="21">
        <f t="shared" si="1457"/>
        <v>223.11</v>
      </c>
      <c r="Y381" s="4">
        <f t="shared" si="1458"/>
        <v>2.2000000000000002</v>
      </c>
      <c r="Z381" s="10">
        <v>1.8190909090909093</v>
      </c>
      <c r="AA381" s="11">
        <f t="shared" si="1459"/>
        <v>1.22</v>
      </c>
      <c r="AB381" s="10">
        <v>0</v>
      </c>
      <c r="AC381" s="19">
        <f t="shared" si="1130"/>
        <v>4</v>
      </c>
      <c r="AD381" s="19">
        <f t="shared" si="1131"/>
        <v>2.1800000000000002</v>
      </c>
      <c r="AE381" s="21">
        <f t="shared" si="1460"/>
        <v>97.850000000000037</v>
      </c>
      <c r="AF381" s="4">
        <f t="shared" si="1461"/>
        <v>2.2000000000000002</v>
      </c>
      <c r="AG381" s="10">
        <f t="shared" si="1462"/>
        <v>1</v>
      </c>
      <c r="AH381" s="11">
        <f t="shared" si="1463"/>
        <v>1.22</v>
      </c>
      <c r="AI381" s="10">
        <v>0</v>
      </c>
      <c r="AJ381" s="19">
        <f t="shared" si="1136"/>
        <v>1.2</v>
      </c>
      <c r="AK381" s="21">
        <f t="shared" si="1464"/>
        <v>96.000000000000014</v>
      </c>
      <c r="AL381" s="36"/>
    </row>
    <row r="382" spans="1:38" x14ac:dyDescent="0.2">
      <c r="A382" s="37"/>
      <c r="B382" s="13">
        <f t="shared" si="1399"/>
        <v>377</v>
      </c>
      <c r="C382" s="2" t="s">
        <v>837</v>
      </c>
      <c r="D382" s="28">
        <v>45063</v>
      </c>
      <c r="E382" s="2" t="s">
        <v>32</v>
      </c>
      <c r="F382" s="23" t="s">
        <v>18</v>
      </c>
      <c r="G382" s="23" t="s">
        <v>99</v>
      </c>
      <c r="H382" s="23">
        <v>1100</v>
      </c>
      <c r="I382" s="23" t="s">
        <v>78</v>
      </c>
      <c r="J382" s="23" t="s">
        <v>74</v>
      </c>
      <c r="K382" s="63" t="s">
        <v>318</v>
      </c>
      <c r="L382" s="12" t="s">
        <v>52</v>
      </c>
      <c r="M382" s="4">
        <v>5.43</v>
      </c>
      <c r="N382" s="10">
        <v>2.2650617283950618</v>
      </c>
      <c r="O382" s="11">
        <v>1.95</v>
      </c>
      <c r="P382" s="10">
        <v>2.4325000000000001</v>
      </c>
      <c r="Q382" s="19">
        <f t="shared" si="1385"/>
        <v>-4.7</v>
      </c>
      <c r="R382" s="21">
        <f t="shared" ref="R382" si="1465">Q382+R381</f>
        <v>481.09999999999985</v>
      </c>
      <c r="S382" s="4">
        <f t="shared" ref="S382" si="1466">M382</f>
        <v>5.43</v>
      </c>
      <c r="T382" s="10">
        <f t="shared" ref="T382" si="1467">IF(S382&gt;0,T$4,0)</f>
        <v>1</v>
      </c>
      <c r="U382" s="11">
        <f t="shared" ref="U382" si="1468">O382</f>
        <v>1.95</v>
      </c>
      <c r="V382" s="10">
        <f t="shared" ref="V382" si="1469">IF(U382&gt;0,V$4,0)</f>
        <v>1</v>
      </c>
      <c r="W382" s="19">
        <f t="shared" si="1126"/>
        <v>-2</v>
      </c>
      <c r="X382" s="21">
        <f t="shared" ref="X382" si="1470">W382+X381</f>
        <v>221.11</v>
      </c>
      <c r="Y382" s="4">
        <f t="shared" ref="Y382" si="1471">S382</f>
        <v>5.43</v>
      </c>
      <c r="Z382" s="10">
        <v>0.73667607621736075</v>
      </c>
      <c r="AA382" s="11">
        <f t="shared" ref="AA382" si="1472">U382</f>
        <v>1.95</v>
      </c>
      <c r="AB382" s="10">
        <v>0</v>
      </c>
      <c r="AC382" s="19">
        <f t="shared" si="1130"/>
        <v>0</v>
      </c>
      <c r="AD382" s="19">
        <f t="shared" si="1131"/>
        <v>-0.74</v>
      </c>
      <c r="AE382" s="21">
        <f t="shared" ref="AE382" si="1473">AD382+AE381</f>
        <v>97.110000000000042</v>
      </c>
      <c r="AF382" s="4">
        <f t="shared" ref="AF382" si="1474">M382</f>
        <v>5.43</v>
      </c>
      <c r="AG382" s="10">
        <f t="shared" ref="AG382" si="1475">IF(K382=$AH$3,$AG$3,IF(K382=$AH$4,$AG$4,IF(K382=$AJ$3,$AI$3,IF(K382=$AJ$4,$AI$4,0))))</f>
        <v>0.5</v>
      </c>
      <c r="AH382" s="11">
        <f t="shared" ref="AH382" si="1476">O382</f>
        <v>1.95</v>
      </c>
      <c r="AI382" s="10">
        <v>0</v>
      </c>
      <c r="AJ382" s="19">
        <f t="shared" si="1136"/>
        <v>-0.5</v>
      </c>
      <c r="AK382" s="21">
        <f t="shared" ref="AK382" si="1477">AJ382+AK381</f>
        <v>95.500000000000014</v>
      </c>
      <c r="AL382" s="36"/>
    </row>
    <row r="383" spans="1:38" x14ac:dyDescent="0.2">
      <c r="A383" s="37"/>
      <c r="B383" s="13">
        <f t="shared" si="1399"/>
        <v>378</v>
      </c>
      <c r="C383" s="2" t="s">
        <v>797</v>
      </c>
      <c r="D383" s="28">
        <v>45065</v>
      </c>
      <c r="E383" s="2" t="s">
        <v>42</v>
      </c>
      <c r="F383" s="23" t="s">
        <v>29</v>
      </c>
      <c r="G383" s="23" t="s">
        <v>53</v>
      </c>
      <c r="H383" s="23">
        <v>1400</v>
      </c>
      <c r="I383" s="23" t="s">
        <v>78</v>
      </c>
      <c r="J383" s="23" t="s">
        <v>74</v>
      </c>
      <c r="K383" s="63" t="s">
        <v>319</v>
      </c>
      <c r="L383" s="12" t="s">
        <v>52</v>
      </c>
      <c r="M383" s="4">
        <v>2.56</v>
      </c>
      <c r="N383" s="10">
        <v>6.4240000000000013</v>
      </c>
      <c r="O383" s="11">
        <v>1.39</v>
      </c>
      <c r="P383" s="10">
        <v>0</v>
      </c>
      <c r="Q383" s="19">
        <f t="shared" si="1385"/>
        <v>-6.4</v>
      </c>
      <c r="R383" s="21">
        <f t="shared" ref="R383" si="1478">Q383+R382</f>
        <v>474.69999999999987</v>
      </c>
      <c r="S383" s="4">
        <f t="shared" ref="S383" si="1479">M383</f>
        <v>2.56</v>
      </c>
      <c r="T383" s="10">
        <f t="shared" ref="T383" si="1480">IF(S383&gt;0,T$4,0)</f>
        <v>1</v>
      </c>
      <c r="U383" s="11">
        <f t="shared" ref="U383" si="1481">O383</f>
        <v>1.39</v>
      </c>
      <c r="V383" s="10">
        <f t="shared" ref="V383" si="1482">IF(U383&gt;0,V$4,0)</f>
        <v>1</v>
      </c>
      <c r="W383" s="19">
        <f t="shared" si="1126"/>
        <v>-2</v>
      </c>
      <c r="X383" s="21">
        <f t="shared" ref="X383" si="1483">W383+X382</f>
        <v>219.11</v>
      </c>
      <c r="Y383" s="4">
        <f t="shared" ref="Y383" si="1484">S383</f>
        <v>2.56</v>
      </c>
      <c r="Z383" s="10">
        <v>1.5607317073170732</v>
      </c>
      <c r="AA383" s="11">
        <f t="shared" ref="AA383" si="1485">U383</f>
        <v>1.39</v>
      </c>
      <c r="AB383" s="10">
        <v>0</v>
      </c>
      <c r="AC383" s="19">
        <f t="shared" si="1130"/>
        <v>0</v>
      </c>
      <c r="AD383" s="19">
        <f t="shared" si="1131"/>
        <v>-1.56</v>
      </c>
      <c r="AE383" s="21">
        <f t="shared" ref="AE383" si="1486">AD383+AE382</f>
        <v>95.55000000000004</v>
      </c>
      <c r="AF383" s="4">
        <f t="shared" ref="AF383" si="1487">M383</f>
        <v>2.56</v>
      </c>
      <c r="AG383" s="10">
        <f t="shared" ref="AG383" si="1488">IF(K383=$AH$3,$AG$3,IF(K383=$AH$4,$AG$4,IF(K383=$AJ$3,$AI$3,IF(K383=$AJ$4,$AI$4,0))))</f>
        <v>1</v>
      </c>
      <c r="AH383" s="11">
        <f t="shared" ref="AH383" si="1489">O383</f>
        <v>1.39</v>
      </c>
      <c r="AI383" s="10">
        <v>0</v>
      </c>
      <c r="AJ383" s="19">
        <f t="shared" si="1136"/>
        <v>-1</v>
      </c>
      <c r="AK383" s="21">
        <f t="shared" ref="AK383" si="1490">AJ383+AK382</f>
        <v>94.500000000000014</v>
      </c>
      <c r="AL383" s="36"/>
    </row>
    <row r="384" spans="1:38" x14ac:dyDescent="0.2">
      <c r="A384" s="37"/>
      <c r="B384" s="13">
        <f t="shared" si="1399"/>
        <v>379</v>
      </c>
      <c r="C384" s="2" t="s">
        <v>713</v>
      </c>
      <c r="D384" s="28">
        <v>45066</v>
      </c>
      <c r="E384" s="2" t="s">
        <v>114</v>
      </c>
      <c r="F384" s="23" t="s">
        <v>29</v>
      </c>
      <c r="G384" s="23" t="s">
        <v>53</v>
      </c>
      <c r="H384" s="23">
        <v>1000</v>
      </c>
      <c r="I384" s="23" t="s">
        <v>79</v>
      </c>
      <c r="J384" s="23" t="s">
        <v>74</v>
      </c>
      <c r="K384" s="63" t="s">
        <v>326</v>
      </c>
      <c r="L384" s="12" t="s">
        <v>65</v>
      </c>
      <c r="M384" s="4">
        <v>44</v>
      </c>
      <c r="N384" s="10">
        <v>0.23325581395348838</v>
      </c>
      <c r="O384" s="11">
        <v>5.5</v>
      </c>
      <c r="P384" s="10">
        <v>0.06</v>
      </c>
      <c r="Q384" s="19">
        <f t="shared" si="1385"/>
        <v>-0.3</v>
      </c>
      <c r="R384" s="21">
        <f t="shared" ref="R384" si="1491">Q384+R383</f>
        <v>474.39999999999986</v>
      </c>
      <c r="S384" s="4">
        <f t="shared" ref="S384" si="1492">M384</f>
        <v>44</v>
      </c>
      <c r="T384" s="10">
        <f t="shared" ref="T384" si="1493">IF(S384&gt;0,T$4,0)</f>
        <v>1</v>
      </c>
      <c r="U384" s="11">
        <f t="shared" ref="U384" si="1494">O384</f>
        <v>5.5</v>
      </c>
      <c r="V384" s="10">
        <f t="shared" ref="V384" si="1495">IF(U384&gt;0,V$4,0)</f>
        <v>1</v>
      </c>
      <c r="W384" s="19">
        <f t="shared" si="1126"/>
        <v>-2</v>
      </c>
      <c r="X384" s="21">
        <f t="shared" ref="X384" si="1496">W384+X383</f>
        <v>217.11</v>
      </c>
      <c r="Y384" s="4">
        <f t="shared" ref="Y384" si="1497">S384</f>
        <v>44</v>
      </c>
      <c r="Z384" s="10">
        <v>9.0909090909090912E-2</v>
      </c>
      <c r="AA384" s="11">
        <f t="shared" ref="AA384" si="1498">U384</f>
        <v>5.5</v>
      </c>
      <c r="AB384" s="10">
        <v>0</v>
      </c>
      <c r="AC384" s="19">
        <f t="shared" si="1130"/>
        <v>0</v>
      </c>
      <c r="AD384" s="19">
        <f t="shared" si="1131"/>
        <v>-0.09</v>
      </c>
      <c r="AE384" s="21">
        <f t="shared" ref="AE384" si="1499">AD384+AE383</f>
        <v>95.460000000000036</v>
      </c>
      <c r="AF384" s="4">
        <f t="shared" ref="AF384" si="1500">M384</f>
        <v>44</v>
      </c>
      <c r="AG384" s="10">
        <f t="shared" ref="AG384" si="1501">IF(K384=$AH$3,$AG$3,IF(K384=$AH$4,$AG$4,IF(K384=$AJ$3,$AI$3,IF(K384=$AJ$4,$AI$4,0))))</f>
        <v>0.25</v>
      </c>
      <c r="AH384" s="11">
        <f t="shared" ref="AH384" si="1502">O384</f>
        <v>5.5</v>
      </c>
      <c r="AI384" s="10">
        <v>0</v>
      </c>
      <c r="AJ384" s="19">
        <f t="shared" si="1136"/>
        <v>-0.25</v>
      </c>
      <c r="AK384" s="21">
        <f t="shared" ref="AK384" si="1503">AJ384+AK383</f>
        <v>94.250000000000014</v>
      </c>
      <c r="AL384" s="36"/>
    </row>
    <row r="385" spans="1:38" x14ac:dyDescent="0.2">
      <c r="A385" s="37"/>
      <c r="B385" s="13">
        <f t="shared" si="1399"/>
        <v>380</v>
      </c>
      <c r="C385" s="2" t="s">
        <v>844</v>
      </c>
      <c r="D385" s="28">
        <v>45067</v>
      </c>
      <c r="E385" s="2" t="s">
        <v>499</v>
      </c>
      <c r="F385" s="23" t="s">
        <v>18</v>
      </c>
      <c r="G385" s="23" t="s">
        <v>53</v>
      </c>
      <c r="H385" s="23">
        <v>1200</v>
      </c>
      <c r="I385" s="23" t="s">
        <v>78</v>
      </c>
      <c r="J385" s="23" t="s">
        <v>74</v>
      </c>
      <c r="K385" s="63" t="s">
        <v>319</v>
      </c>
      <c r="L385" s="12" t="s">
        <v>5</v>
      </c>
      <c r="M385" s="4">
        <v>2.4500000000000002</v>
      </c>
      <c r="N385" s="10">
        <v>6.8941586073500964</v>
      </c>
      <c r="O385" s="11">
        <v>1.39</v>
      </c>
      <c r="P385" s="10">
        <v>0</v>
      </c>
      <c r="Q385" s="19">
        <f t="shared" si="1385"/>
        <v>-6.9</v>
      </c>
      <c r="R385" s="21">
        <f t="shared" ref="R385" si="1504">Q385+R384</f>
        <v>467.49999999999989</v>
      </c>
      <c r="S385" s="4">
        <f t="shared" ref="S385" si="1505">M385</f>
        <v>2.4500000000000002</v>
      </c>
      <c r="T385" s="10">
        <f t="shared" ref="T385" si="1506">IF(S385&gt;0,T$4,0)</f>
        <v>1</v>
      </c>
      <c r="U385" s="11">
        <f t="shared" ref="U385" si="1507">O385</f>
        <v>1.39</v>
      </c>
      <c r="V385" s="10">
        <f t="shared" ref="V385" si="1508">IF(U385&gt;0,V$4,0)</f>
        <v>1</v>
      </c>
      <c r="W385" s="19">
        <f t="shared" si="1126"/>
        <v>-0.61</v>
      </c>
      <c r="X385" s="21">
        <f t="shared" ref="X385" si="1509">W385+X384</f>
        <v>216.5</v>
      </c>
      <c r="Y385" s="4">
        <f t="shared" ref="Y385" si="1510">S385</f>
        <v>2.4500000000000002</v>
      </c>
      <c r="Z385" s="10">
        <v>1.6324489795918364</v>
      </c>
      <c r="AA385" s="11">
        <f t="shared" ref="AA385" si="1511">U385</f>
        <v>1.39</v>
      </c>
      <c r="AB385" s="10">
        <v>0</v>
      </c>
      <c r="AC385" s="19">
        <f t="shared" si="1130"/>
        <v>0</v>
      </c>
      <c r="AD385" s="19">
        <f t="shared" si="1131"/>
        <v>-1.63</v>
      </c>
      <c r="AE385" s="21">
        <f t="shared" ref="AE385" si="1512">AD385+AE384</f>
        <v>93.830000000000041</v>
      </c>
      <c r="AF385" s="4">
        <f t="shared" ref="AF385" si="1513">M385</f>
        <v>2.4500000000000002</v>
      </c>
      <c r="AG385" s="10">
        <f t="shared" ref="AG385" si="1514">IF(K385=$AH$3,$AG$3,IF(K385=$AH$4,$AG$4,IF(K385=$AJ$3,$AI$3,IF(K385=$AJ$4,$AI$4,0))))</f>
        <v>1</v>
      </c>
      <c r="AH385" s="11">
        <f t="shared" ref="AH385" si="1515">O385</f>
        <v>1.39</v>
      </c>
      <c r="AI385" s="10">
        <v>0</v>
      </c>
      <c r="AJ385" s="19">
        <f t="shared" si="1136"/>
        <v>-1</v>
      </c>
      <c r="AK385" s="21">
        <f t="shared" ref="AK385" si="1516">AJ385+AK384</f>
        <v>93.250000000000014</v>
      </c>
      <c r="AL385" s="36"/>
    </row>
    <row r="386" spans="1:38" x14ac:dyDescent="0.2">
      <c r="A386" s="37"/>
      <c r="B386" s="13">
        <f t="shared" si="1399"/>
        <v>381</v>
      </c>
      <c r="C386" s="2" t="s">
        <v>845</v>
      </c>
      <c r="D386" s="28">
        <v>45067</v>
      </c>
      <c r="E386" s="2" t="s">
        <v>499</v>
      </c>
      <c r="F386" s="23" t="s">
        <v>18</v>
      </c>
      <c r="G386" s="23" t="s">
        <v>53</v>
      </c>
      <c r="H386" s="23">
        <v>1200</v>
      </c>
      <c r="I386" s="23" t="s">
        <v>78</v>
      </c>
      <c r="J386" s="23" t="s">
        <v>74</v>
      </c>
      <c r="K386" s="63" t="s">
        <v>318</v>
      </c>
      <c r="L386" s="12" t="s">
        <v>2</v>
      </c>
      <c r="M386" s="4">
        <v>10.47</v>
      </c>
      <c r="N386" s="10">
        <v>1.0573684210526315</v>
      </c>
      <c r="O386" s="11">
        <v>2.54</v>
      </c>
      <c r="P386" s="10">
        <v>0.7099999999999993</v>
      </c>
      <c r="Q386" s="19">
        <f t="shared" si="1385"/>
        <v>11.1</v>
      </c>
      <c r="R386" s="21">
        <f t="shared" ref="R386:R388" si="1517">Q386+R385</f>
        <v>478.59999999999991</v>
      </c>
      <c r="S386" s="4">
        <f t="shared" ref="S386:S388" si="1518">M386</f>
        <v>10.47</v>
      </c>
      <c r="T386" s="10">
        <f t="shared" ref="T386:T388" si="1519">IF(S386&gt;0,T$4,0)</f>
        <v>1</v>
      </c>
      <c r="U386" s="11">
        <f t="shared" ref="U386:U388" si="1520">O386</f>
        <v>2.54</v>
      </c>
      <c r="V386" s="10">
        <f t="shared" ref="V386:V388" si="1521">IF(U386&gt;0,V$4,0)</f>
        <v>1</v>
      </c>
      <c r="W386" s="19">
        <f t="shared" si="1126"/>
        <v>11.01</v>
      </c>
      <c r="X386" s="21">
        <f t="shared" ref="X386:X388" si="1522">W386+X385</f>
        <v>227.51</v>
      </c>
      <c r="Y386" s="4">
        <f t="shared" ref="Y386:Y388" si="1523">S386</f>
        <v>10.47</v>
      </c>
      <c r="Z386" s="10">
        <v>0.38239382239382241</v>
      </c>
      <c r="AA386" s="11">
        <f t="shared" ref="AA386:AA388" si="1524">U386</f>
        <v>2.54</v>
      </c>
      <c r="AB386" s="10">
        <v>0</v>
      </c>
      <c r="AC386" s="19">
        <f t="shared" si="1130"/>
        <v>4</v>
      </c>
      <c r="AD386" s="19">
        <f t="shared" si="1131"/>
        <v>3.62</v>
      </c>
      <c r="AE386" s="21">
        <f t="shared" ref="AE386:AE388" si="1525">AD386+AE385</f>
        <v>97.450000000000045</v>
      </c>
      <c r="AF386" s="4">
        <f t="shared" ref="AF386:AF388" si="1526">M386</f>
        <v>10.47</v>
      </c>
      <c r="AG386" s="10">
        <f t="shared" ref="AG386:AG388" si="1527">IF(K386=$AH$3,$AG$3,IF(K386=$AH$4,$AG$4,IF(K386=$AJ$3,$AI$3,IF(K386=$AJ$4,$AI$4,0))))</f>
        <v>0.5</v>
      </c>
      <c r="AH386" s="11">
        <f t="shared" ref="AH386:AH388" si="1528">O386</f>
        <v>2.54</v>
      </c>
      <c r="AI386" s="10">
        <v>0</v>
      </c>
      <c r="AJ386" s="19">
        <f t="shared" si="1136"/>
        <v>4.74</v>
      </c>
      <c r="AK386" s="21">
        <f t="shared" ref="AK386:AK388" si="1529">AJ386+AK385</f>
        <v>97.990000000000009</v>
      </c>
      <c r="AL386" s="36"/>
    </row>
    <row r="387" spans="1:38" x14ac:dyDescent="0.2">
      <c r="A387" s="37"/>
      <c r="B387" s="13">
        <f t="shared" si="1399"/>
        <v>382</v>
      </c>
      <c r="C387" s="2" t="s">
        <v>846</v>
      </c>
      <c r="D387" s="28">
        <v>45067</v>
      </c>
      <c r="E387" s="2" t="s">
        <v>499</v>
      </c>
      <c r="F387" s="23" t="s">
        <v>6</v>
      </c>
      <c r="G387" s="23" t="s">
        <v>375</v>
      </c>
      <c r="H387" s="23">
        <v>1100</v>
      </c>
      <c r="I387" s="23" t="s">
        <v>78</v>
      </c>
      <c r="J387" s="23" t="s">
        <v>74</v>
      </c>
      <c r="K387" s="63" t="s">
        <v>318</v>
      </c>
      <c r="L387" s="12" t="s">
        <v>84</v>
      </c>
      <c r="M387" s="4">
        <v>5.9</v>
      </c>
      <c r="N387" s="10">
        <v>2.0406896551724136</v>
      </c>
      <c r="O387" s="11">
        <v>2.63</v>
      </c>
      <c r="P387" s="10">
        <v>1.2492307692307691</v>
      </c>
      <c r="Q387" s="19">
        <f t="shared" si="1385"/>
        <v>-3.3</v>
      </c>
      <c r="R387" s="21">
        <f t="shared" si="1517"/>
        <v>475.2999999999999</v>
      </c>
      <c r="S387" s="4">
        <f t="shared" si="1518"/>
        <v>5.9</v>
      </c>
      <c r="T387" s="10">
        <f t="shared" si="1519"/>
        <v>1</v>
      </c>
      <c r="U387" s="11">
        <f t="shared" si="1520"/>
        <v>2.63</v>
      </c>
      <c r="V387" s="10">
        <f t="shared" si="1521"/>
        <v>1</v>
      </c>
      <c r="W387" s="19">
        <f t="shared" si="1126"/>
        <v>-2</v>
      </c>
      <c r="X387" s="21">
        <f t="shared" si="1522"/>
        <v>225.51</v>
      </c>
      <c r="Y387" s="4">
        <f t="shared" si="1523"/>
        <v>5.9</v>
      </c>
      <c r="Z387" s="10">
        <v>0.67779661016949144</v>
      </c>
      <c r="AA387" s="11">
        <f t="shared" si="1524"/>
        <v>2.63</v>
      </c>
      <c r="AB387" s="10">
        <v>0</v>
      </c>
      <c r="AC387" s="19">
        <f t="shared" si="1130"/>
        <v>0</v>
      </c>
      <c r="AD387" s="19">
        <f t="shared" si="1131"/>
        <v>-0.68</v>
      </c>
      <c r="AE387" s="21">
        <f t="shared" si="1525"/>
        <v>96.770000000000039</v>
      </c>
      <c r="AF387" s="4">
        <f t="shared" si="1526"/>
        <v>5.9</v>
      </c>
      <c r="AG387" s="10">
        <f t="shared" si="1527"/>
        <v>0.5</v>
      </c>
      <c r="AH387" s="11">
        <f t="shared" si="1528"/>
        <v>2.63</v>
      </c>
      <c r="AI387" s="10">
        <v>0</v>
      </c>
      <c r="AJ387" s="19">
        <f t="shared" si="1136"/>
        <v>-0.5</v>
      </c>
      <c r="AK387" s="21">
        <f t="shared" si="1529"/>
        <v>97.490000000000009</v>
      </c>
      <c r="AL387" s="36"/>
    </row>
    <row r="388" spans="1:38" x14ac:dyDescent="0.2">
      <c r="A388" s="37"/>
      <c r="B388" s="13">
        <f t="shared" si="1399"/>
        <v>383</v>
      </c>
      <c r="C388" s="2" t="s">
        <v>820</v>
      </c>
      <c r="D388" s="28">
        <v>45069</v>
      </c>
      <c r="E388" s="2" t="s">
        <v>31</v>
      </c>
      <c r="F388" s="23" t="s">
        <v>3</v>
      </c>
      <c r="G388" s="23" t="s">
        <v>53</v>
      </c>
      <c r="H388" s="23">
        <v>1000</v>
      </c>
      <c r="I388" s="23" t="s">
        <v>78</v>
      </c>
      <c r="J388" s="23" t="s">
        <v>74</v>
      </c>
      <c r="K388" s="63" t="s">
        <v>319</v>
      </c>
      <c r="L388" s="12" t="s">
        <v>2</v>
      </c>
      <c r="M388" s="4">
        <v>2.36</v>
      </c>
      <c r="N388" s="10">
        <v>7.3795348837209307</v>
      </c>
      <c r="O388" s="11">
        <v>1.3</v>
      </c>
      <c r="P388" s="10">
        <v>0</v>
      </c>
      <c r="Q388" s="19">
        <f t="shared" si="1385"/>
        <v>10</v>
      </c>
      <c r="R388" s="21">
        <f t="shared" si="1517"/>
        <v>485.2999999999999</v>
      </c>
      <c r="S388" s="4">
        <f t="shared" si="1518"/>
        <v>2.36</v>
      </c>
      <c r="T388" s="10">
        <f t="shared" si="1519"/>
        <v>1</v>
      </c>
      <c r="U388" s="11">
        <f t="shared" si="1520"/>
        <v>1.3</v>
      </c>
      <c r="V388" s="10">
        <f t="shared" si="1521"/>
        <v>1</v>
      </c>
      <c r="W388" s="19">
        <f t="shared" si="1126"/>
        <v>1.66</v>
      </c>
      <c r="X388" s="21">
        <f t="shared" si="1522"/>
        <v>227.17</v>
      </c>
      <c r="Y388" s="4">
        <f t="shared" si="1523"/>
        <v>2.36</v>
      </c>
      <c r="Z388" s="10">
        <v>1.6930732860520092</v>
      </c>
      <c r="AA388" s="11">
        <f t="shared" si="1524"/>
        <v>1.3</v>
      </c>
      <c r="AB388" s="10">
        <v>0</v>
      </c>
      <c r="AC388" s="19">
        <f t="shared" si="1130"/>
        <v>4</v>
      </c>
      <c r="AD388" s="19">
        <f t="shared" si="1131"/>
        <v>2.2999999999999998</v>
      </c>
      <c r="AE388" s="21">
        <f t="shared" si="1525"/>
        <v>99.070000000000036</v>
      </c>
      <c r="AF388" s="4">
        <f t="shared" si="1526"/>
        <v>2.36</v>
      </c>
      <c r="AG388" s="10">
        <f t="shared" si="1527"/>
        <v>1</v>
      </c>
      <c r="AH388" s="11">
        <f t="shared" si="1528"/>
        <v>1.3</v>
      </c>
      <c r="AI388" s="10">
        <v>0</v>
      </c>
      <c r="AJ388" s="19">
        <f t="shared" si="1136"/>
        <v>1.36</v>
      </c>
      <c r="AK388" s="21">
        <f t="shared" si="1529"/>
        <v>98.850000000000009</v>
      </c>
      <c r="AL388" s="36"/>
    </row>
    <row r="389" spans="1:38" x14ac:dyDescent="0.2">
      <c r="A389" s="37"/>
      <c r="B389" s="13">
        <f t="shared" si="1399"/>
        <v>384</v>
      </c>
      <c r="C389" s="2" t="s">
        <v>774</v>
      </c>
      <c r="D389" s="28">
        <v>45070</v>
      </c>
      <c r="E389" s="2" t="s">
        <v>19</v>
      </c>
      <c r="F389" s="23" t="s">
        <v>18</v>
      </c>
      <c r="G389" s="23" t="s">
        <v>99</v>
      </c>
      <c r="H389" s="23">
        <v>1000</v>
      </c>
      <c r="I389" s="23" t="s">
        <v>78</v>
      </c>
      <c r="J389" s="23" t="s">
        <v>74</v>
      </c>
      <c r="K389" s="63" t="s">
        <v>320</v>
      </c>
      <c r="L389" s="12" t="s">
        <v>60</v>
      </c>
      <c r="M389" s="4">
        <v>2.2799999999999998</v>
      </c>
      <c r="N389" s="10">
        <v>7.8351219512195129</v>
      </c>
      <c r="O389" s="11">
        <v>1.36</v>
      </c>
      <c r="P389" s="10">
        <v>0</v>
      </c>
      <c r="Q389" s="19">
        <f t="shared" si="1385"/>
        <v>-7.8</v>
      </c>
      <c r="R389" s="21">
        <f t="shared" ref="R389:R390" si="1530">Q389+R388</f>
        <v>477.49999999999989</v>
      </c>
      <c r="S389" s="4">
        <f t="shared" ref="S389:S390" si="1531">M389</f>
        <v>2.2799999999999998</v>
      </c>
      <c r="T389" s="10">
        <f t="shared" ref="T389:T390" si="1532">IF(S389&gt;0,T$4,0)</f>
        <v>1</v>
      </c>
      <c r="U389" s="11">
        <f t="shared" ref="U389:U390" si="1533">O389</f>
        <v>1.36</v>
      </c>
      <c r="V389" s="10">
        <f t="shared" ref="V389:V390" si="1534">IF(U389&gt;0,V$4,0)</f>
        <v>1</v>
      </c>
      <c r="W389" s="19">
        <f t="shared" si="1126"/>
        <v>-2</v>
      </c>
      <c r="X389" s="21">
        <f t="shared" ref="X389:X390" si="1535">W389+X388</f>
        <v>225.17</v>
      </c>
      <c r="Y389" s="4">
        <f t="shared" ref="Y389:Y390" si="1536">S389</f>
        <v>2.2799999999999998</v>
      </c>
      <c r="Z389" s="10">
        <v>1.7561538461538462</v>
      </c>
      <c r="AA389" s="11">
        <f t="shared" ref="AA389:AA390" si="1537">U389</f>
        <v>1.36</v>
      </c>
      <c r="AB389" s="10">
        <v>0</v>
      </c>
      <c r="AC389" s="19">
        <f t="shared" si="1130"/>
        <v>0</v>
      </c>
      <c r="AD389" s="19">
        <f t="shared" si="1131"/>
        <v>-1.76</v>
      </c>
      <c r="AE389" s="21">
        <f t="shared" ref="AE389:AE390" si="1538">AD389+AE388</f>
        <v>97.310000000000031</v>
      </c>
      <c r="AF389" s="4">
        <f t="shared" ref="AF389:AF390" si="1539">M389</f>
        <v>2.2799999999999998</v>
      </c>
      <c r="AG389" s="10">
        <f t="shared" ref="AG389:AG390" si="1540">IF(K389=$AH$3,$AG$3,IF(K389=$AH$4,$AG$4,IF(K389=$AJ$3,$AI$3,IF(K389=$AJ$4,$AI$4,0))))</f>
        <v>2</v>
      </c>
      <c r="AH389" s="11">
        <f t="shared" ref="AH389:AH390" si="1541">O389</f>
        <v>1.36</v>
      </c>
      <c r="AI389" s="10">
        <v>0</v>
      </c>
      <c r="AJ389" s="19">
        <f t="shared" si="1136"/>
        <v>-2</v>
      </c>
      <c r="AK389" s="21">
        <f t="shared" ref="AK389:AK390" si="1542">AJ389+AK388</f>
        <v>96.850000000000009</v>
      </c>
      <c r="AL389" s="36"/>
    </row>
    <row r="390" spans="1:38" x14ac:dyDescent="0.2">
      <c r="A390" s="37"/>
      <c r="B390" s="13">
        <f t="shared" si="1399"/>
        <v>385</v>
      </c>
      <c r="C390" s="2" t="s">
        <v>847</v>
      </c>
      <c r="D390" s="28">
        <v>45072</v>
      </c>
      <c r="E390" s="2" t="s">
        <v>25</v>
      </c>
      <c r="F390" s="23" t="s">
        <v>18</v>
      </c>
      <c r="G390" s="23" t="s">
        <v>53</v>
      </c>
      <c r="H390" s="23">
        <v>1200</v>
      </c>
      <c r="I390" s="23" t="s">
        <v>76</v>
      </c>
      <c r="J390" s="23" t="s">
        <v>74</v>
      </c>
      <c r="K390" s="63" t="s">
        <v>320</v>
      </c>
      <c r="L390" s="12" t="s">
        <v>46</v>
      </c>
      <c r="M390" s="4">
        <v>1.89</v>
      </c>
      <c r="N390" s="10">
        <v>11.199540229885057</v>
      </c>
      <c r="O390" s="11">
        <v>1.1599999999999999</v>
      </c>
      <c r="P390" s="10">
        <v>0</v>
      </c>
      <c r="Q390" s="19">
        <f t="shared" si="1385"/>
        <v>-11.2</v>
      </c>
      <c r="R390" s="21">
        <f t="shared" si="1530"/>
        <v>466.2999999999999</v>
      </c>
      <c r="S390" s="4">
        <f t="shared" si="1531"/>
        <v>1.89</v>
      </c>
      <c r="T390" s="10">
        <f t="shared" si="1532"/>
        <v>1</v>
      </c>
      <c r="U390" s="11">
        <f t="shared" si="1533"/>
        <v>1.1599999999999999</v>
      </c>
      <c r="V390" s="10">
        <f t="shared" si="1534"/>
        <v>1</v>
      </c>
      <c r="W390" s="19">
        <f t="shared" si="1126"/>
        <v>-2</v>
      </c>
      <c r="X390" s="21">
        <f t="shared" si="1535"/>
        <v>223.17</v>
      </c>
      <c r="Y390" s="4">
        <f t="shared" si="1536"/>
        <v>1.89</v>
      </c>
      <c r="Z390" s="10">
        <v>2.1140191824617496</v>
      </c>
      <c r="AA390" s="11">
        <f t="shared" si="1537"/>
        <v>1.1599999999999999</v>
      </c>
      <c r="AB390" s="10">
        <v>0</v>
      </c>
      <c r="AC390" s="19">
        <f t="shared" si="1130"/>
        <v>0</v>
      </c>
      <c r="AD390" s="19">
        <f t="shared" si="1131"/>
        <v>-2.11</v>
      </c>
      <c r="AE390" s="21">
        <f t="shared" si="1538"/>
        <v>95.200000000000031</v>
      </c>
      <c r="AF390" s="4">
        <f t="shared" si="1539"/>
        <v>1.89</v>
      </c>
      <c r="AG390" s="10">
        <f t="shared" si="1540"/>
        <v>2</v>
      </c>
      <c r="AH390" s="11">
        <f t="shared" si="1541"/>
        <v>1.1599999999999999</v>
      </c>
      <c r="AI390" s="10">
        <v>0</v>
      </c>
      <c r="AJ390" s="19">
        <f t="shared" si="1136"/>
        <v>-2</v>
      </c>
      <c r="AK390" s="21">
        <f t="shared" si="1542"/>
        <v>94.850000000000009</v>
      </c>
      <c r="AL390" s="36"/>
    </row>
    <row r="391" spans="1:38" x14ac:dyDescent="0.2">
      <c r="A391" s="37"/>
      <c r="B391" s="13">
        <f t="shared" si="1399"/>
        <v>386</v>
      </c>
      <c r="C391" s="2" t="s">
        <v>859</v>
      </c>
      <c r="D391" s="28">
        <v>45074</v>
      </c>
      <c r="E391" s="2" t="s">
        <v>25</v>
      </c>
      <c r="F391" s="23" t="s">
        <v>29</v>
      </c>
      <c r="G391" s="23" t="s">
        <v>53</v>
      </c>
      <c r="H391" s="23">
        <v>1000</v>
      </c>
      <c r="I391" s="23" t="s">
        <v>80</v>
      </c>
      <c r="J391" s="23" t="s">
        <v>74</v>
      </c>
      <c r="K391" s="63" t="s">
        <v>319</v>
      </c>
      <c r="L391" s="12" t="s">
        <v>5</v>
      </c>
      <c r="M391" s="4">
        <v>4.7</v>
      </c>
      <c r="N391" s="10">
        <v>2.7005797101449271</v>
      </c>
      <c r="O391" s="11">
        <v>1.83</v>
      </c>
      <c r="P391" s="10">
        <v>3.3028571428571425</v>
      </c>
      <c r="Q391" s="19">
        <f t="shared" si="1385"/>
        <v>0</v>
      </c>
      <c r="R391" s="21">
        <f t="shared" ref="R391" si="1543">Q391+R390</f>
        <v>466.2999999999999</v>
      </c>
      <c r="S391" s="4">
        <f t="shared" ref="S391" si="1544">M391</f>
        <v>4.7</v>
      </c>
      <c r="T391" s="10">
        <f t="shared" ref="T391" si="1545">IF(S391&gt;0,T$4,0)</f>
        <v>1</v>
      </c>
      <c r="U391" s="11">
        <f t="shared" ref="U391" si="1546">O391</f>
        <v>1.83</v>
      </c>
      <c r="V391" s="10">
        <f t="shared" ref="V391" si="1547">IF(U391&gt;0,V$4,0)</f>
        <v>1</v>
      </c>
      <c r="W391" s="19">
        <f t="shared" si="1126"/>
        <v>-0.17</v>
      </c>
      <c r="X391" s="21">
        <f t="shared" ref="X391" si="1548">W391+X390</f>
        <v>223</v>
      </c>
      <c r="Y391" s="4">
        <f t="shared" ref="Y391" si="1549">S391</f>
        <v>4.7</v>
      </c>
      <c r="Z391" s="10">
        <v>0.85042553191489367</v>
      </c>
      <c r="AA391" s="11">
        <f t="shared" ref="AA391" si="1550">U391</f>
        <v>1.83</v>
      </c>
      <c r="AB391" s="10">
        <v>0</v>
      </c>
      <c r="AC391" s="19">
        <f t="shared" si="1130"/>
        <v>0</v>
      </c>
      <c r="AD391" s="19">
        <f t="shared" si="1131"/>
        <v>-0.85</v>
      </c>
      <c r="AE391" s="21">
        <f t="shared" ref="AE391" si="1551">AD391+AE390</f>
        <v>94.350000000000037</v>
      </c>
      <c r="AF391" s="4">
        <f t="shared" ref="AF391" si="1552">M391</f>
        <v>4.7</v>
      </c>
      <c r="AG391" s="10">
        <f t="shared" ref="AG391" si="1553">IF(K391=$AH$3,$AG$3,IF(K391=$AH$4,$AG$4,IF(K391=$AJ$3,$AI$3,IF(K391=$AJ$4,$AI$4,0))))</f>
        <v>1</v>
      </c>
      <c r="AH391" s="11">
        <f t="shared" ref="AH391" si="1554">O391</f>
        <v>1.83</v>
      </c>
      <c r="AI391" s="10">
        <v>0</v>
      </c>
      <c r="AJ391" s="19">
        <f t="shared" si="1136"/>
        <v>-1</v>
      </c>
      <c r="AK391" s="21">
        <f t="shared" ref="AK391" si="1555">AJ391+AK390</f>
        <v>93.850000000000009</v>
      </c>
      <c r="AL391" s="36"/>
    </row>
    <row r="392" spans="1:38" x14ac:dyDescent="0.2">
      <c r="A392" s="37"/>
      <c r="B392" s="13">
        <f t="shared" si="1399"/>
        <v>387</v>
      </c>
      <c r="C392" s="2" t="s">
        <v>860</v>
      </c>
      <c r="D392" s="28">
        <v>45074</v>
      </c>
      <c r="E392" s="2" t="s">
        <v>25</v>
      </c>
      <c r="F392" s="23" t="s">
        <v>29</v>
      </c>
      <c r="G392" s="23" t="s">
        <v>53</v>
      </c>
      <c r="H392" s="23">
        <v>1000</v>
      </c>
      <c r="I392" s="23" t="s">
        <v>80</v>
      </c>
      <c r="J392" s="23" t="s">
        <v>74</v>
      </c>
      <c r="K392" s="63" t="s">
        <v>318</v>
      </c>
      <c r="L392" s="12" t="s">
        <v>46</v>
      </c>
      <c r="M392" s="4">
        <v>5.49</v>
      </c>
      <c r="N392" s="10">
        <v>2.2199999999999998</v>
      </c>
      <c r="O392" s="11">
        <v>1.96</v>
      </c>
      <c r="P392" s="10">
        <v>2.2799999999999994</v>
      </c>
      <c r="Q392" s="19">
        <f t="shared" si="1385"/>
        <v>-4.5</v>
      </c>
      <c r="R392" s="21">
        <f t="shared" ref="R392:R394" si="1556">Q392+R391</f>
        <v>461.7999999999999</v>
      </c>
      <c r="S392" s="4">
        <f t="shared" ref="S392:S394" si="1557">M392</f>
        <v>5.49</v>
      </c>
      <c r="T392" s="10">
        <f t="shared" ref="T392:T394" si="1558">IF(S392&gt;0,T$4,0)</f>
        <v>1</v>
      </c>
      <c r="U392" s="11">
        <f t="shared" ref="U392:U394" si="1559">O392</f>
        <v>1.96</v>
      </c>
      <c r="V392" s="10">
        <f t="shared" ref="V392:V394" si="1560">IF(U392&gt;0,V$4,0)</f>
        <v>1</v>
      </c>
      <c r="W392" s="19">
        <f t="shared" si="1126"/>
        <v>-2</v>
      </c>
      <c r="X392" s="21">
        <f t="shared" ref="X392:X394" si="1561">W392+X391</f>
        <v>221</v>
      </c>
      <c r="Y392" s="4">
        <f t="shared" ref="Y392:Y394" si="1562">S392</f>
        <v>5.49</v>
      </c>
      <c r="Z392" s="10">
        <v>0.72818181818181815</v>
      </c>
      <c r="AA392" s="11">
        <f t="shared" ref="AA392:AA394" si="1563">U392</f>
        <v>1.96</v>
      </c>
      <c r="AB392" s="10">
        <v>0</v>
      </c>
      <c r="AC392" s="19">
        <f t="shared" si="1130"/>
        <v>0</v>
      </c>
      <c r="AD392" s="19">
        <f t="shared" si="1131"/>
        <v>-0.73</v>
      </c>
      <c r="AE392" s="21">
        <f t="shared" ref="AE392:AE394" si="1564">AD392+AE391</f>
        <v>93.620000000000033</v>
      </c>
      <c r="AF392" s="4">
        <f t="shared" ref="AF392:AF394" si="1565">M392</f>
        <v>5.49</v>
      </c>
      <c r="AG392" s="10">
        <f t="shared" ref="AG392:AG394" si="1566">IF(K392=$AH$3,$AG$3,IF(K392=$AH$4,$AG$4,IF(K392=$AJ$3,$AI$3,IF(K392=$AJ$4,$AI$4,0))))</f>
        <v>0.5</v>
      </c>
      <c r="AH392" s="11">
        <f t="shared" ref="AH392:AH394" si="1567">O392</f>
        <v>1.96</v>
      </c>
      <c r="AI392" s="10">
        <v>0</v>
      </c>
      <c r="AJ392" s="19">
        <f t="shared" si="1136"/>
        <v>-0.5</v>
      </c>
      <c r="AK392" s="21">
        <f t="shared" ref="AK392:AK394" si="1568">AJ392+AK391</f>
        <v>93.350000000000009</v>
      </c>
      <c r="AL392" s="36"/>
    </row>
    <row r="393" spans="1:38" x14ac:dyDescent="0.2">
      <c r="A393" s="37"/>
      <c r="B393" s="13">
        <f t="shared" si="1399"/>
        <v>388</v>
      </c>
      <c r="C393" s="2" t="s">
        <v>564</v>
      </c>
      <c r="D393" s="28">
        <v>45074</v>
      </c>
      <c r="E393" s="2" t="s">
        <v>172</v>
      </c>
      <c r="F393" s="23" t="s">
        <v>29</v>
      </c>
      <c r="G393" s="23" t="s">
        <v>53</v>
      </c>
      <c r="H393" s="23">
        <v>1100</v>
      </c>
      <c r="I393" s="23" t="s">
        <v>80</v>
      </c>
      <c r="J393" s="23" t="s">
        <v>74</v>
      </c>
      <c r="K393" s="63" t="s">
        <v>318</v>
      </c>
      <c r="L393" s="12" t="s">
        <v>60</v>
      </c>
      <c r="M393" s="4">
        <v>6.58</v>
      </c>
      <c r="N393" s="10">
        <v>1.8009090909090912</v>
      </c>
      <c r="O393" s="11">
        <v>1.67</v>
      </c>
      <c r="P393" s="10">
        <v>0</v>
      </c>
      <c r="Q393" s="19">
        <f t="shared" si="1385"/>
        <v>-1.8</v>
      </c>
      <c r="R393" s="21">
        <f t="shared" si="1556"/>
        <v>459.99999999999989</v>
      </c>
      <c r="S393" s="4">
        <f t="shared" si="1557"/>
        <v>6.58</v>
      </c>
      <c r="T393" s="10">
        <f t="shared" si="1558"/>
        <v>1</v>
      </c>
      <c r="U393" s="11">
        <f t="shared" si="1559"/>
        <v>1.67</v>
      </c>
      <c r="V393" s="10">
        <f t="shared" si="1560"/>
        <v>1</v>
      </c>
      <c r="W393" s="19">
        <f t="shared" si="1126"/>
        <v>-2</v>
      </c>
      <c r="X393" s="21">
        <f t="shared" si="1561"/>
        <v>219</v>
      </c>
      <c r="Y393" s="4">
        <f t="shared" si="1562"/>
        <v>6.58</v>
      </c>
      <c r="Z393" s="10">
        <v>0.60849261849261838</v>
      </c>
      <c r="AA393" s="11">
        <f t="shared" si="1563"/>
        <v>1.67</v>
      </c>
      <c r="AB393" s="10">
        <v>0</v>
      </c>
      <c r="AC393" s="19">
        <f t="shared" si="1130"/>
        <v>0</v>
      </c>
      <c r="AD393" s="19">
        <f t="shared" si="1131"/>
        <v>-0.61</v>
      </c>
      <c r="AE393" s="21">
        <f t="shared" si="1564"/>
        <v>93.010000000000034</v>
      </c>
      <c r="AF393" s="4">
        <f t="shared" si="1565"/>
        <v>6.58</v>
      </c>
      <c r="AG393" s="10">
        <f t="shared" si="1566"/>
        <v>0.5</v>
      </c>
      <c r="AH393" s="11">
        <f t="shared" si="1567"/>
        <v>1.67</v>
      </c>
      <c r="AI393" s="10">
        <v>0</v>
      </c>
      <c r="AJ393" s="19">
        <f t="shared" si="1136"/>
        <v>-0.5</v>
      </c>
      <c r="AK393" s="21">
        <f t="shared" si="1568"/>
        <v>92.850000000000009</v>
      </c>
      <c r="AL393" s="36"/>
    </row>
    <row r="394" spans="1:38" x14ac:dyDescent="0.2">
      <c r="A394" s="37"/>
      <c r="B394" s="13">
        <f t="shared" si="1399"/>
        <v>389</v>
      </c>
      <c r="C394" s="2" t="s">
        <v>834</v>
      </c>
      <c r="D394" s="28">
        <v>45075</v>
      </c>
      <c r="E394" s="2" t="s">
        <v>36</v>
      </c>
      <c r="F394" s="23" t="s">
        <v>18</v>
      </c>
      <c r="G394" s="23" t="s">
        <v>53</v>
      </c>
      <c r="H394" s="23">
        <v>1200</v>
      </c>
      <c r="I394" s="23" t="s">
        <v>76</v>
      </c>
      <c r="J394" s="23" t="s">
        <v>74</v>
      </c>
      <c r="K394" s="63" t="s">
        <v>320</v>
      </c>
      <c r="L394" s="12" t="s">
        <v>2</v>
      </c>
      <c r="M394" s="4">
        <v>2.34</v>
      </c>
      <c r="N394" s="10">
        <v>7.4539534883720933</v>
      </c>
      <c r="O394" s="11">
        <v>1.36</v>
      </c>
      <c r="P394" s="10">
        <v>0</v>
      </c>
      <c r="Q394" s="19">
        <f t="shared" si="1385"/>
        <v>10</v>
      </c>
      <c r="R394" s="21">
        <f t="shared" si="1556"/>
        <v>469.99999999999989</v>
      </c>
      <c r="S394" s="4">
        <f t="shared" si="1557"/>
        <v>2.34</v>
      </c>
      <c r="T394" s="10">
        <f t="shared" si="1558"/>
        <v>1</v>
      </c>
      <c r="U394" s="11">
        <f t="shared" si="1559"/>
        <v>1.36</v>
      </c>
      <c r="V394" s="10">
        <f t="shared" si="1560"/>
        <v>1</v>
      </c>
      <c r="W394" s="19">
        <f t="shared" si="1126"/>
        <v>1.7</v>
      </c>
      <c r="X394" s="21">
        <f t="shared" si="1561"/>
        <v>220.7</v>
      </c>
      <c r="Y394" s="4">
        <f t="shared" si="1562"/>
        <v>2.34</v>
      </c>
      <c r="Z394" s="10">
        <v>1.7110695187165776</v>
      </c>
      <c r="AA394" s="11">
        <f t="shared" si="1563"/>
        <v>1.36</v>
      </c>
      <c r="AB394" s="10">
        <v>0</v>
      </c>
      <c r="AC394" s="19">
        <f t="shared" si="1130"/>
        <v>4</v>
      </c>
      <c r="AD394" s="19">
        <f t="shared" si="1131"/>
        <v>2.29</v>
      </c>
      <c r="AE394" s="21">
        <f t="shared" si="1564"/>
        <v>95.30000000000004</v>
      </c>
      <c r="AF394" s="4">
        <f t="shared" si="1565"/>
        <v>2.34</v>
      </c>
      <c r="AG394" s="10">
        <f t="shared" si="1566"/>
        <v>2</v>
      </c>
      <c r="AH394" s="11">
        <f t="shared" si="1567"/>
        <v>1.36</v>
      </c>
      <c r="AI394" s="10">
        <v>0</v>
      </c>
      <c r="AJ394" s="19">
        <f t="shared" si="1136"/>
        <v>2.68</v>
      </c>
      <c r="AK394" s="21">
        <f t="shared" si="1568"/>
        <v>95.530000000000015</v>
      </c>
      <c r="AL394" s="36"/>
    </row>
    <row r="395" spans="1:38" x14ac:dyDescent="0.2">
      <c r="A395" s="37"/>
      <c r="B395" s="13">
        <f t="shared" si="1399"/>
        <v>390</v>
      </c>
      <c r="C395" s="2" t="s">
        <v>864</v>
      </c>
      <c r="D395" s="28">
        <v>45076</v>
      </c>
      <c r="E395" s="2" t="s">
        <v>41</v>
      </c>
      <c r="F395" s="23" t="s">
        <v>39</v>
      </c>
      <c r="G395" s="23" t="s">
        <v>55</v>
      </c>
      <c r="H395" s="23">
        <v>1400</v>
      </c>
      <c r="I395" s="23" t="s">
        <v>80</v>
      </c>
      <c r="J395" s="23" t="s">
        <v>74</v>
      </c>
      <c r="K395" s="63" t="s">
        <v>318</v>
      </c>
      <c r="L395" s="12" t="s">
        <v>46</v>
      </c>
      <c r="M395" s="4">
        <v>4.1900000000000004</v>
      </c>
      <c r="N395" s="10">
        <v>3.1454901960784314</v>
      </c>
      <c r="O395" s="11">
        <v>1.46</v>
      </c>
      <c r="P395" s="10">
        <v>0</v>
      </c>
      <c r="Q395" s="19">
        <f t="shared" si="1385"/>
        <v>-3.1</v>
      </c>
      <c r="R395" s="21">
        <f t="shared" ref="R395:R396" si="1569">Q395+R394</f>
        <v>466.89999999999986</v>
      </c>
      <c r="S395" s="4">
        <f t="shared" ref="S395:S396" si="1570">M395</f>
        <v>4.1900000000000004</v>
      </c>
      <c r="T395" s="10">
        <f t="shared" ref="T395:T396" si="1571">IF(S395&gt;0,T$4,0)</f>
        <v>1</v>
      </c>
      <c r="U395" s="11">
        <f t="shared" ref="U395:U396" si="1572">O395</f>
        <v>1.46</v>
      </c>
      <c r="V395" s="10">
        <f t="shared" ref="V395:V396" si="1573">IF(U395&gt;0,V$4,0)</f>
        <v>1</v>
      </c>
      <c r="W395" s="19">
        <f t="shared" si="1126"/>
        <v>-2</v>
      </c>
      <c r="X395" s="21">
        <f t="shared" ref="X395:X396" si="1574">W395+X394</f>
        <v>218.7</v>
      </c>
      <c r="Y395" s="4">
        <f t="shared" ref="Y395:Y396" si="1575">S395</f>
        <v>4.1900000000000004</v>
      </c>
      <c r="Z395" s="10">
        <v>0.9543344081068631</v>
      </c>
      <c r="AA395" s="11">
        <f t="shared" ref="AA395:AA396" si="1576">U395</f>
        <v>1.46</v>
      </c>
      <c r="AB395" s="10">
        <v>0</v>
      </c>
      <c r="AC395" s="19">
        <f t="shared" si="1130"/>
        <v>0</v>
      </c>
      <c r="AD395" s="19">
        <f t="shared" si="1131"/>
        <v>-0.95</v>
      </c>
      <c r="AE395" s="21">
        <f t="shared" ref="AE395:AE396" si="1577">AD395+AE394</f>
        <v>94.350000000000037</v>
      </c>
      <c r="AF395" s="4">
        <f t="shared" ref="AF395:AF396" si="1578">M395</f>
        <v>4.1900000000000004</v>
      </c>
      <c r="AG395" s="10">
        <f t="shared" ref="AG395:AG396" si="1579">IF(K395=$AH$3,$AG$3,IF(K395=$AH$4,$AG$4,IF(K395=$AJ$3,$AI$3,IF(K395=$AJ$4,$AI$4,0))))</f>
        <v>0.5</v>
      </c>
      <c r="AH395" s="11">
        <f t="shared" ref="AH395:AH396" si="1580">O395</f>
        <v>1.46</v>
      </c>
      <c r="AI395" s="10">
        <v>0</v>
      </c>
      <c r="AJ395" s="19">
        <f t="shared" si="1136"/>
        <v>-0.5</v>
      </c>
      <c r="AK395" s="21">
        <f t="shared" ref="AK395:AK396" si="1581">AJ395+AK394</f>
        <v>95.030000000000015</v>
      </c>
      <c r="AL395" s="36"/>
    </row>
    <row r="396" spans="1:38" x14ac:dyDescent="0.2">
      <c r="A396" s="37"/>
      <c r="B396" s="24">
        <f t="shared" si="1399"/>
        <v>391</v>
      </c>
      <c r="C396" s="3" t="s">
        <v>85</v>
      </c>
      <c r="D396" s="18">
        <v>45077</v>
      </c>
      <c r="E396" s="3" t="s">
        <v>31</v>
      </c>
      <c r="F396" s="25" t="s">
        <v>3</v>
      </c>
      <c r="G396" s="25" t="s">
        <v>58</v>
      </c>
      <c r="H396" s="25">
        <v>1200</v>
      </c>
      <c r="I396" s="25" t="s">
        <v>78</v>
      </c>
      <c r="J396" s="25" t="s">
        <v>74</v>
      </c>
      <c r="K396" s="64" t="s">
        <v>318</v>
      </c>
      <c r="L396" s="14" t="s">
        <v>52</v>
      </c>
      <c r="M396" s="15">
        <v>5.3</v>
      </c>
      <c r="N396" s="16">
        <v>2.3147058823529414</v>
      </c>
      <c r="O396" s="17">
        <v>2.2000000000000002</v>
      </c>
      <c r="P396" s="16">
        <v>1.9530158730158733</v>
      </c>
      <c r="Q396" s="20">
        <f t="shared" si="1385"/>
        <v>-4.3</v>
      </c>
      <c r="R396" s="22">
        <f t="shared" si="1569"/>
        <v>462.59999999999985</v>
      </c>
      <c r="S396" s="15">
        <f t="shared" si="1570"/>
        <v>5.3</v>
      </c>
      <c r="T396" s="16">
        <f t="shared" si="1571"/>
        <v>1</v>
      </c>
      <c r="U396" s="17">
        <f t="shared" si="1572"/>
        <v>2.2000000000000002</v>
      </c>
      <c r="V396" s="16">
        <f t="shared" si="1573"/>
        <v>1</v>
      </c>
      <c r="W396" s="20">
        <f t="shared" si="1126"/>
        <v>-2</v>
      </c>
      <c r="X396" s="22">
        <f t="shared" si="1574"/>
        <v>216.7</v>
      </c>
      <c r="Y396" s="15">
        <f t="shared" si="1575"/>
        <v>5.3</v>
      </c>
      <c r="Z396" s="16">
        <v>0.75528301886792448</v>
      </c>
      <c r="AA396" s="17">
        <f t="shared" si="1576"/>
        <v>2.2000000000000002</v>
      </c>
      <c r="AB396" s="16">
        <v>0</v>
      </c>
      <c r="AC396" s="20">
        <f t="shared" si="1130"/>
        <v>0</v>
      </c>
      <c r="AD396" s="20">
        <f t="shared" si="1131"/>
        <v>-0.76</v>
      </c>
      <c r="AE396" s="22">
        <f t="shared" si="1577"/>
        <v>93.590000000000032</v>
      </c>
      <c r="AF396" s="15">
        <f t="shared" si="1578"/>
        <v>5.3</v>
      </c>
      <c r="AG396" s="16">
        <f t="shared" si="1579"/>
        <v>0.5</v>
      </c>
      <c r="AH396" s="17">
        <f t="shared" si="1580"/>
        <v>2.2000000000000002</v>
      </c>
      <c r="AI396" s="16">
        <v>0</v>
      </c>
      <c r="AJ396" s="20">
        <f t="shared" si="1136"/>
        <v>-0.5</v>
      </c>
      <c r="AK396" s="22">
        <f t="shared" si="1581"/>
        <v>94.530000000000015</v>
      </c>
      <c r="AL396" s="36"/>
    </row>
    <row r="397" spans="1:38" x14ac:dyDescent="0.2">
      <c r="A397" s="37"/>
      <c r="B397" s="13">
        <f t="shared" si="1399"/>
        <v>392</v>
      </c>
      <c r="C397" s="2" t="s">
        <v>865</v>
      </c>
      <c r="D397" s="28">
        <v>45078</v>
      </c>
      <c r="E397" s="2" t="s">
        <v>21</v>
      </c>
      <c r="F397" s="23" t="s">
        <v>18</v>
      </c>
      <c r="G397" s="23" t="s">
        <v>53</v>
      </c>
      <c r="H397" s="23">
        <v>1200</v>
      </c>
      <c r="I397" s="23" t="s">
        <v>78</v>
      </c>
      <c r="J397" s="23" t="s">
        <v>74</v>
      </c>
      <c r="K397" s="63" t="s">
        <v>318</v>
      </c>
      <c r="L397" s="12" t="s">
        <v>71</v>
      </c>
      <c r="M397" s="4">
        <v>6.7</v>
      </c>
      <c r="N397" s="10">
        <v>1.7534782608695654</v>
      </c>
      <c r="O397" s="11">
        <v>2.67</v>
      </c>
      <c r="P397" s="10">
        <v>1.0528571428571427</v>
      </c>
      <c r="Q397" s="19">
        <f t="shared" si="1385"/>
        <v>-2.8</v>
      </c>
      <c r="R397" s="21">
        <f t="shared" ref="R397" si="1582">Q397+R396</f>
        <v>459.79999999999984</v>
      </c>
      <c r="S397" s="4">
        <f t="shared" ref="S397" si="1583">M397</f>
        <v>6.7</v>
      </c>
      <c r="T397" s="10">
        <f t="shared" ref="T397" si="1584">IF(S397&gt;0,T$4,0)</f>
        <v>1</v>
      </c>
      <c r="U397" s="11">
        <f t="shared" ref="U397" si="1585">O397</f>
        <v>2.67</v>
      </c>
      <c r="V397" s="10">
        <f t="shared" ref="V397" si="1586">IF(U397&gt;0,V$4,0)</f>
        <v>1</v>
      </c>
      <c r="W397" s="19">
        <f t="shared" si="1126"/>
        <v>-2</v>
      </c>
      <c r="X397" s="21">
        <f t="shared" ref="X397" si="1587">W397+X396</f>
        <v>214.7</v>
      </c>
      <c r="Y397" s="4">
        <f t="shared" ref="Y397" si="1588">S397</f>
        <v>6.7</v>
      </c>
      <c r="Z397" s="10">
        <v>0.59656716417910438</v>
      </c>
      <c r="AA397" s="11">
        <f t="shared" ref="AA397" si="1589">U397</f>
        <v>2.67</v>
      </c>
      <c r="AB397" s="10">
        <v>0</v>
      </c>
      <c r="AC397" s="19">
        <f t="shared" si="1130"/>
        <v>0</v>
      </c>
      <c r="AD397" s="19">
        <f t="shared" si="1131"/>
        <v>-0.6</v>
      </c>
      <c r="AE397" s="21">
        <f t="shared" ref="AE397" si="1590">AD397+AE396</f>
        <v>92.990000000000038</v>
      </c>
      <c r="AF397" s="4">
        <f t="shared" ref="AF397" si="1591">M397</f>
        <v>6.7</v>
      </c>
      <c r="AG397" s="10">
        <f t="shared" ref="AG397" si="1592">IF(K397=$AH$3,$AG$3,IF(K397=$AH$4,$AG$4,IF(K397=$AJ$3,$AI$3,IF(K397=$AJ$4,$AI$4,0))))</f>
        <v>0.5</v>
      </c>
      <c r="AH397" s="11">
        <f t="shared" ref="AH397" si="1593">O397</f>
        <v>2.67</v>
      </c>
      <c r="AI397" s="10">
        <v>0</v>
      </c>
      <c r="AJ397" s="19">
        <f t="shared" si="1136"/>
        <v>-0.5</v>
      </c>
      <c r="AK397" s="21">
        <f t="shared" ref="AK397" si="1594">AJ397+AK396</f>
        <v>94.030000000000015</v>
      </c>
      <c r="AL397" s="36"/>
    </row>
    <row r="398" spans="1:38" x14ac:dyDescent="0.2">
      <c r="A398" s="37"/>
      <c r="B398" s="13">
        <f t="shared" si="1399"/>
        <v>393</v>
      </c>
      <c r="C398" s="2" t="s">
        <v>866</v>
      </c>
      <c r="D398" s="28">
        <v>45078</v>
      </c>
      <c r="E398" s="2" t="s">
        <v>21</v>
      </c>
      <c r="F398" s="23" t="s">
        <v>29</v>
      </c>
      <c r="G398" s="23" t="s">
        <v>53</v>
      </c>
      <c r="H398" s="23">
        <v>1100</v>
      </c>
      <c r="I398" s="23" t="s">
        <v>78</v>
      </c>
      <c r="J398" s="23" t="s">
        <v>74</v>
      </c>
      <c r="K398" s="63" t="s">
        <v>318</v>
      </c>
      <c r="L398" s="12" t="s">
        <v>52</v>
      </c>
      <c r="M398" s="4">
        <v>9.5500000000000007</v>
      </c>
      <c r="N398" s="10">
        <v>1.1688235294117648</v>
      </c>
      <c r="O398" s="11">
        <v>2.29</v>
      </c>
      <c r="P398" s="10">
        <v>0.94</v>
      </c>
      <c r="Q398" s="19">
        <f t="shared" si="1385"/>
        <v>-2.1</v>
      </c>
      <c r="R398" s="21">
        <f t="shared" ref="R398:R399" si="1595">Q398+R397</f>
        <v>457.69999999999982</v>
      </c>
      <c r="S398" s="4">
        <f t="shared" ref="S398:S399" si="1596">M398</f>
        <v>9.5500000000000007</v>
      </c>
      <c r="T398" s="10">
        <f t="shared" ref="T398:T399" si="1597">IF(S398&gt;0,T$4,0)</f>
        <v>1</v>
      </c>
      <c r="U398" s="11">
        <f t="shared" ref="U398:U399" si="1598">O398</f>
        <v>2.29</v>
      </c>
      <c r="V398" s="10">
        <f t="shared" ref="V398:V399" si="1599">IF(U398&gt;0,V$4,0)</f>
        <v>1</v>
      </c>
      <c r="W398" s="19">
        <f t="shared" si="1126"/>
        <v>-2</v>
      </c>
      <c r="X398" s="21">
        <f t="shared" ref="X398:X399" si="1600">W398+X397</f>
        <v>212.7</v>
      </c>
      <c r="Y398" s="4">
        <f t="shared" ref="Y398:Y399" si="1601">S398</f>
        <v>9.5500000000000007</v>
      </c>
      <c r="Z398" s="10">
        <v>0.41890052356020946</v>
      </c>
      <c r="AA398" s="11">
        <f t="shared" ref="AA398:AA399" si="1602">U398</f>
        <v>2.29</v>
      </c>
      <c r="AB398" s="10">
        <v>0</v>
      </c>
      <c r="AC398" s="19">
        <f t="shared" si="1130"/>
        <v>0</v>
      </c>
      <c r="AD398" s="19">
        <f t="shared" si="1131"/>
        <v>-0.42</v>
      </c>
      <c r="AE398" s="21">
        <f t="shared" ref="AE398:AE399" si="1603">AD398+AE397</f>
        <v>92.570000000000036</v>
      </c>
      <c r="AF398" s="4">
        <f t="shared" ref="AF398:AF399" si="1604">M398</f>
        <v>9.5500000000000007</v>
      </c>
      <c r="AG398" s="10">
        <f t="shared" ref="AG398:AG399" si="1605">IF(K398=$AH$3,$AG$3,IF(K398=$AH$4,$AG$4,IF(K398=$AJ$3,$AI$3,IF(K398=$AJ$4,$AI$4,0))))</f>
        <v>0.5</v>
      </c>
      <c r="AH398" s="11">
        <f t="shared" ref="AH398:AH399" si="1606">O398</f>
        <v>2.29</v>
      </c>
      <c r="AI398" s="10">
        <v>0</v>
      </c>
      <c r="AJ398" s="19">
        <f t="shared" si="1136"/>
        <v>-0.5</v>
      </c>
      <c r="AK398" s="21">
        <f t="shared" ref="AK398:AK399" si="1607">AJ398+AK397</f>
        <v>93.530000000000015</v>
      </c>
      <c r="AL398" s="36"/>
    </row>
    <row r="399" spans="1:38" x14ac:dyDescent="0.2">
      <c r="A399" s="37"/>
      <c r="B399" s="13">
        <f t="shared" si="1399"/>
        <v>394</v>
      </c>
      <c r="C399" s="2" t="s">
        <v>844</v>
      </c>
      <c r="D399" s="28">
        <v>45083</v>
      </c>
      <c r="E399" s="2" t="s">
        <v>499</v>
      </c>
      <c r="F399" s="23" t="s">
        <v>18</v>
      </c>
      <c r="G399" s="23" t="s">
        <v>53</v>
      </c>
      <c r="H399" s="23">
        <v>1100</v>
      </c>
      <c r="I399" s="23" t="s">
        <v>80</v>
      </c>
      <c r="J399" s="23" t="s">
        <v>74</v>
      </c>
      <c r="K399" s="63" t="s">
        <v>319</v>
      </c>
      <c r="L399" s="12" t="s">
        <v>2</v>
      </c>
      <c r="M399" s="4">
        <v>2.78</v>
      </c>
      <c r="N399" s="10">
        <v>5.5997701149425287</v>
      </c>
      <c r="O399" s="11">
        <v>1.24</v>
      </c>
      <c r="P399" s="10">
        <v>0</v>
      </c>
      <c r="Q399" s="19">
        <f t="shared" si="1385"/>
        <v>10</v>
      </c>
      <c r="R399" s="21">
        <f t="shared" si="1595"/>
        <v>467.69999999999982</v>
      </c>
      <c r="S399" s="4">
        <f t="shared" si="1596"/>
        <v>2.78</v>
      </c>
      <c r="T399" s="10">
        <f t="shared" si="1597"/>
        <v>1</v>
      </c>
      <c r="U399" s="11">
        <f t="shared" si="1598"/>
        <v>1.24</v>
      </c>
      <c r="V399" s="10">
        <f t="shared" si="1599"/>
        <v>1</v>
      </c>
      <c r="W399" s="19">
        <f t="shared" si="1126"/>
        <v>2.02</v>
      </c>
      <c r="X399" s="21">
        <f t="shared" si="1600"/>
        <v>214.72</v>
      </c>
      <c r="Y399" s="4">
        <f t="shared" si="1601"/>
        <v>2.78</v>
      </c>
      <c r="Z399" s="10">
        <v>1.437945592651475</v>
      </c>
      <c r="AA399" s="11">
        <f t="shared" si="1602"/>
        <v>1.24</v>
      </c>
      <c r="AB399" s="10">
        <v>0</v>
      </c>
      <c r="AC399" s="19">
        <f t="shared" si="1130"/>
        <v>4</v>
      </c>
      <c r="AD399" s="19">
        <f t="shared" si="1131"/>
        <v>2.56</v>
      </c>
      <c r="AE399" s="21">
        <f t="shared" si="1603"/>
        <v>95.130000000000038</v>
      </c>
      <c r="AF399" s="4">
        <f t="shared" si="1604"/>
        <v>2.78</v>
      </c>
      <c r="AG399" s="10">
        <f t="shared" si="1605"/>
        <v>1</v>
      </c>
      <c r="AH399" s="11">
        <f t="shared" si="1606"/>
        <v>1.24</v>
      </c>
      <c r="AI399" s="10">
        <v>0</v>
      </c>
      <c r="AJ399" s="19">
        <f t="shared" si="1136"/>
        <v>1.78</v>
      </c>
      <c r="AK399" s="21">
        <f t="shared" si="1607"/>
        <v>95.310000000000016</v>
      </c>
      <c r="AL399" s="36"/>
    </row>
    <row r="400" spans="1:38" x14ac:dyDescent="0.2">
      <c r="A400" s="37"/>
      <c r="B400" s="13">
        <f t="shared" si="1399"/>
        <v>395</v>
      </c>
      <c r="C400" s="2" t="s">
        <v>875</v>
      </c>
      <c r="D400" s="28">
        <v>45083</v>
      </c>
      <c r="E400" s="2" t="s">
        <v>499</v>
      </c>
      <c r="F400" s="23" t="s">
        <v>18</v>
      </c>
      <c r="G400" s="23" t="s">
        <v>53</v>
      </c>
      <c r="H400" s="23">
        <v>1100</v>
      </c>
      <c r="I400" s="23" t="s">
        <v>80</v>
      </c>
      <c r="J400" s="23" t="s">
        <v>74</v>
      </c>
      <c r="K400" s="63" t="s">
        <v>318</v>
      </c>
      <c r="L400" s="12" t="s">
        <v>49</v>
      </c>
      <c r="M400" s="4">
        <v>2.94</v>
      </c>
      <c r="N400" s="10">
        <v>5.1625806451612899</v>
      </c>
      <c r="O400" s="11">
        <v>1.57</v>
      </c>
      <c r="P400" s="10">
        <v>0</v>
      </c>
      <c r="Q400" s="19">
        <f t="shared" si="1385"/>
        <v>-5.2</v>
      </c>
      <c r="R400" s="21">
        <f t="shared" ref="R400:R401" si="1608">Q400+R399</f>
        <v>462.49999999999983</v>
      </c>
      <c r="S400" s="4">
        <f t="shared" ref="S400:S401" si="1609">M400</f>
        <v>2.94</v>
      </c>
      <c r="T400" s="10">
        <f t="shared" ref="T400:T401" si="1610">IF(S400&gt;0,T$4,0)</f>
        <v>1</v>
      </c>
      <c r="U400" s="11">
        <f t="shared" ref="U400:U401" si="1611">O400</f>
        <v>1.57</v>
      </c>
      <c r="V400" s="10">
        <f t="shared" ref="V400:V401" si="1612">IF(U400&gt;0,V$4,0)</f>
        <v>1</v>
      </c>
      <c r="W400" s="19">
        <f t="shared" si="1126"/>
        <v>-2</v>
      </c>
      <c r="X400" s="21">
        <f t="shared" ref="X400:X401" si="1613">W400+X399</f>
        <v>212.72</v>
      </c>
      <c r="Y400" s="4">
        <f t="shared" ref="Y400:Y401" si="1614">S400</f>
        <v>2.94</v>
      </c>
      <c r="Z400" s="10">
        <v>1.3608652988403214</v>
      </c>
      <c r="AA400" s="11">
        <f t="shared" ref="AA400:AA401" si="1615">U400</f>
        <v>1.57</v>
      </c>
      <c r="AB400" s="10">
        <v>0</v>
      </c>
      <c r="AC400" s="19">
        <f t="shared" si="1130"/>
        <v>0</v>
      </c>
      <c r="AD400" s="19">
        <f t="shared" si="1131"/>
        <v>-1.36</v>
      </c>
      <c r="AE400" s="21">
        <f t="shared" ref="AE400:AE401" si="1616">AD400+AE399</f>
        <v>93.770000000000039</v>
      </c>
      <c r="AF400" s="4">
        <f t="shared" ref="AF400:AF401" si="1617">M400</f>
        <v>2.94</v>
      </c>
      <c r="AG400" s="10">
        <f t="shared" ref="AG400:AG401" si="1618">IF(K400=$AH$3,$AG$3,IF(K400=$AH$4,$AG$4,IF(K400=$AJ$3,$AI$3,IF(K400=$AJ$4,$AI$4,0))))</f>
        <v>0.5</v>
      </c>
      <c r="AH400" s="11">
        <f t="shared" ref="AH400:AH401" si="1619">O400</f>
        <v>1.57</v>
      </c>
      <c r="AI400" s="10">
        <v>0</v>
      </c>
      <c r="AJ400" s="19">
        <f t="shared" si="1136"/>
        <v>-0.5</v>
      </c>
      <c r="AK400" s="21">
        <f t="shared" ref="AK400:AK401" si="1620">AJ400+AK399</f>
        <v>94.810000000000016</v>
      </c>
      <c r="AL400" s="36"/>
    </row>
    <row r="401" spans="1:38" x14ac:dyDescent="0.2">
      <c r="A401" s="37"/>
      <c r="B401" s="13">
        <f t="shared" si="1399"/>
        <v>396</v>
      </c>
      <c r="C401" s="2" t="s">
        <v>877</v>
      </c>
      <c r="D401" s="28">
        <v>45086</v>
      </c>
      <c r="E401" s="2" t="s">
        <v>26</v>
      </c>
      <c r="F401" s="23" t="s">
        <v>29</v>
      </c>
      <c r="G401" s="23" t="s">
        <v>53</v>
      </c>
      <c r="H401" s="23">
        <v>1200</v>
      </c>
      <c r="I401" s="23" t="s">
        <v>80</v>
      </c>
      <c r="J401" s="23" t="s">
        <v>74</v>
      </c>
      <c r="K401" s="63" t="s">
        <v>318</v>
      </c>
      <c r="L401" s="12" t="s">
        <v>46</v>
      </c>
      <c r="M401" s="4">
        <v>4.3</v>
      </c>
      <c r="N401" s="10">
        <v>3.0205698005698003</v>
      </c>
      <c r="O401" s="11">
        <v>1.74</v>
      </c>
      <c r="P401" s="10">
        <v>0</v>
      </c>
      <c r="Q401" s="19">
        <f t="shared" si="1385"/>
        <v>-3</v>
      </c>
      <c r="R401" s="21">
        <f t="shared" si="1608"/>
        <v>459.49999999999983</v>
      </c>
      <c r="S401" s="4">
        <f t="shared" si="1609"/>
        <v>4.3</v>
      </c>
      <c r="T401" s="10">
        <f t="shared" si="1610"/>
        <v>1</v>
      </c>
      <c r="U401" s="11">
        <f t="shared" si="1611"/>
        <v>1.74</v>
      </c>
      <c r="V401" s="10">
        <f t="shared" si="1612"/>
        <v>1</v>
      </c>
      <c r="W401" s="19">
        <f t="shared" si="1126"/>
        <v>-2</v>
      </c>
      <c r="X401" s="21">
        <f t="shared" si="1613"/>
        <v>210.72</v>
      </c>
      <c r="Y401" s="4">
        <f t="shared" si="1614"/>
        <v>4.3</v>
      </c>
      <c r="Z401" s="10">
        <v>0.93093023255813956</v>
      </c>
      <c r="AA401" s="11">
        <f t="shared" si="1615"/>
        <v>1.74</v>
      </c>
      <c r="AB401" s="10">
        <v>0</v>
      </c>
      <c r="AC401" s="19">
        <f t="shared" si="1130"/>
        <v>0</v>
      </c>
      <c r="AD401" s="19">
        <f t="shared" si="1131"/>
        <v>-0.93</v>
      </c>
      <c r="AE401" s="21">
        <f t="shared" si="1616"/>
        <v>92.840000000000032</v>
      </c>
      <c r="AF401" s="4">
        <f t="shared" si="1617"/>
        <v>4.3</v>
      </c>
      <c r="AG401" s="10">
        <f t="shared" si="1618"/>
        <v>0.5</v>
      </c>
      <c r="AH401" s="11">
        <f t="shared" si="1619"/>
        <v>1.74</v>
      </c>
      <c r="AI401" s="10">
        <v>0</v>
      </c>
      <c r="AJ401" s="19">
        <f t="shared" si="1136"/>
        <v>-0.5</v>
      </c>
      <c r="AK401" s="21">
        <f t="shared" si="1620"/>
        <v>94.310000000000016</v>
      </c>
      <c r="AL401" s="36"/>
    </row>
    <row r="402" spans="1:38" x14ac:dyDescent="0.2">
      <c r="A402" s="37"/>
      <c r="B402" s="13">
        <f t="shared" si="1399"/>
        <v>397</v>
      </c>
      <c r="C402" s="2" t="s">
        <v>878</v>
      </c>
      <c r="D402" s="28">
        <v>45087</v>
      </c>
      <c r="E402" s="2" t="s">
        <v>35</v>
      </c>
      <c r="F402" s="23" t="s">
        <v>18</v>
      </c>
      <c r="G402" s="23" t="s">
        <v>99</v>
      </c>
      <c r="H402" s="23">
        <v>1000</v>
      </c>
      <c r="I402" s="23" t="s">
        <v>78</v>
      </c>
      <c r="J402" s="23" t="s">
        <v>74</v>
      </c>
      <c r="K402" s="63" t="s">
        <v>319</v>
      </c>
      <c r="L402" s="12" t="s">
        <v>52</v>
      </c>
      <c r="M402" s="4">
        <v>5.67</v>
      </c>
      <c r="N402" s="10">
        <v>2.1341312741312741</v>
      </c>
      <c r="O402" s="11">
        <v>2.0499999999999998</v>
      </c>
      <c r="P402" s="10">
        <v>2.0423529411764707</v>
      </c>
      <c r="Q402" s="19">
        <f t="shared" si="1385"/>
        <v>-4.2</v>
      </c>
      <c r="R402" s="21">
        <f t="shared" ref="R402" si="1621">Q402+R401</f>
        <v>455.29999999999984</v>
      </c>
      <c r="S402" s="4">
        <f t="shared" ref="S402" si="1622">M402</f>
        <v>5.67</v>
      </c>
      <c r="T402" s="10">
        <f t="shared" ref="T402" si="1623">IF(S402&gt;0,T$4,0)</f>
        <v>1</v>
      </c>
      <c r="U402" s="11">
        <f t="shared" ref="U402" si="1624">O402</f>
        <v>2.0499999999999998</v>
      </c>
      <c r="V402" s="10">
        <f t="shared" ref="V402" si="1625">IF(U402&gt;0,V$4,0)</f>
        <v>1</v>
      </c>
      <c r="W402" s="19">
        <f t="shared" si="1126"/>
        <v>-2</v>
      </c>
      <c r="X402" s="21">
        <f t="shared" ref="X402" si="1626">W402+X401</f>
        <v>208.72</v>
      </c>
      <c r="Y402" s="4">
        <f t="shared" ref="Y402" si="1627">S402</f>
        <v>5.67</v>
      </c>
      <c r="Z402" s="10">
        <v>0.70474470930689948</v>
      </c>
      <c r="AA402" s="11">
        <f t="shared" ref="AA402" si="1628">U402</f>
        <v>2.0499999999999998</v>
      </c>
      <c r="AB402" s="10">
        <v>0</v>
      </c>
      <c r="AC402" s="19">
        <f t="shared" si="1130"/>
        <v>0</v>
      </c>
      <c r="AD402" s="19">
        <f t="shared" si="1131"/>
        <v>-0.7</v>
      </c>
      <c r="AE402" s="21">
        <f t="shared" ref="AE402" si="1629">AD402+AE401</f>
        <v>92.140000000000029</v>
      </c>
      <c r="AF402" s="4">
        <f t="shared" ref="AF402" si="1630">M402</f>
        <v>5.67</v>
      </c>
      <c r="AG402" s="10">
        <f t="shared" ref="AG402" si="1631">IF(K402=$AH$3,$AG$3,IF(K402=$AH$4,$AG$4,IF(K402=$AJ$3,$AI$3,IF(K402=$AJ$4,$AI$4,0))))</f>
        <v>1</v>
      </c>
      <c r="AH402" s="11">
        <f t="shared" ref="AH402" si="1632">O402</f>
        <v>2.0499999999999998</v>
      </c>
      <c r="AI402" s="10">
        <v>0</v>
      </c>
      <c r="AJ402" s="19">
        <f t="shared" si="1136"/>
        <v>-1</v>
      </c>
      <c r="AK402" s="21">
        <f t="shared" ref="AK402" si="1633">AJ402+AK401</f>
        <v>93.310000000000016</v>
      </c>
      <c r="AL402" s="36"/>
    </row>
    <row r="403" spans="1:38" x14ac:dyDescent="0.2">
      <c r="A403" s="37"/>
      <c r="B403" s="13">
        <f t="shared" si="1399"/>
        <v>398</v>
      </c>
      <c r="C403" s="2" t="s">
        <v>882</v>
      </c>
      <c r="D403" s="28">
        <v>45087</v>
      </c>
      <c r="E403" s="2" t="s">
        <v>26</v>
      </c>
      <c r="F403" s="23" t="s">
        <v>29</v>
      </c>
      <c r="G403" s="23" t="s">
        <v>99</v>
      </c>
      <c r="H403" s="23">
        <v>975</v>
      </c>
      <c r="I403" s="23" t="s">
        <v>78</v>
      </c>
      <c r="J403" s="23" t="s">
        <v>74</v>
      </c>
      <c r="K403" s="63" t="s">
        <v>318</v>
      </c>
      <c r="L403" s="12" t="s">
        <v>2</v>
      </c>
      <c r="M403" s="4">
        <v>1.66</v>
      </c>
      <c r="N403" s="10">
        <v>15.213414932680537</v>
      </c>
      <c r="O403" s="11">
        <v>1.18</v>
      </c>
      <c r="P403" s="10">
        <v>0</v>
      </c>
      <c r="Q403" s="19">
        <f t="shared" si="1385"/>
        <v>10</v>
      </c>
      <c r="R403" s="21">
        <f t="shared" ref="R403:R405" si="1634">Q403+R402</f>
        <v>465.29999999999984</v>
      </c>
      <c r="S403" s="4">
        <f t="shared" ref="S403:S405" si="1635">M403</f>
        <v>1.66</v>
      </c>
      <c r="T403" s="10">
        <f t="shared" ref="T403:T405" si="1636">IF(S403&gt;0,T$4,0)</f>
        <v>1</v>
      </c>
      <c r="U403" s="11">
        <f t="shared" ref="U403:U405" si="1637">O403</f>
        <v>1.18</v>
      </c>
      <c r="V403" s="10">
        <f t="shared" ref="V403:V405" si="1638">IF(U403&gt;0,V$4,0)</f>
        <v>1</v>
      </c>
      <c r="W403" s="19">
        <f t="shared" si="1126"/>
        <v>0.84</v>
      </c>
      <c r="X403" s="21">
        <f t="shared" ref="X403:X405" si="1639">W403+X402</f>
        <v>209.56</v>
      </c>
      <c r="Y403" s="4">
        <f t="shared" ref="Y403:Y405" si="1640">S403</f>
        <v>1.66</v>
      </c>
      <c r="Z403" s="10">
        <v>2.4122962812436497</v>
      </c>
      <c r="AA403" s="11">
        <f t="shared" ref="AA403:AA405" si="1641">U403</f>
        <v>1.18</v>
      </c>
      <c r="AB403" s="10">
        <v>0</v>
      </c>
      <c r="AC403" s="19">
        <f t="shared" si="1130"/>
        <v>4</v>
      </c>
      <c r="AD403" s="19">
        <f t="shared" si="1131"/>
        <v>1.59</v>
      </c>
      <c r="AE403" s="21">
        <f t="shared" ref="AE403:AE405" si="1642">AD403+AE402</f>
        <v>93.730000000000032</v>
      </c>
      <c r="AF403" s="4">
        <f t="shared" ref="AF403:AF405" si="1643">M403</f>
        <v>1.66</v>
      </c>
      <c r="AG403" s="10">
        <f t="shared" ref="AG403:AG405" si="1644">IF(K403=$AH$3,$AG$3,IF(K403=$AH$4,$AG$4,IF(K403=$AJ$3,$AI$3,IF(K403=$AJ$4,$AI$4,0))))</f>
        <v>0.5</v>
      </c>
      <c r="AH403" s="11">
        <f t="shared" ref="AH403:AH405" si="1645">O403</f>
        <v>1.18</v>
      </c>
      <c r="AI403" s="10">
        <v>0</v>
      </c>
      <c r="AJ403" s="19">
        <f t="shared" si="1136"/>
        <v>0.33</v>
      </c>
      <c r="AK403" s="21">
        <f t="shared" ref="AK403:AK405" si="1646">AJ403+AK402</f>
        <v>93.640000000000015</v>
      </c>
      <c r="AL403" s="36"/>
    </row>
    <row r="404" spans="1:38" x14ac:dyDescent="0.2">
      <c r="A404" s="37"/>
      <c r="B404" s="13">
        <f t="shared" si="1399"/>
        <v>399</v>
      </c>
      <c r="C404" s="2" t="s">
        <v>883</v>
      </c>
      <c r="D404" s="28">
        <v>45087</v>
      </c>
      <c r="E404" s="2" t="s">
        <v>26</v>
      </c>
      <c r="F404" s="23" t="s">
        <v>27</v>
      </c>
      <c r="G404" s="23" t="s">
        <v>375</v>
      </c>
      <c r="H404" s="23">
        <v>975</v>
      </c>
      <c r="I404" s="23" t="s">
        <v>78</v>
      </c>
      <c r="J404" s="23" t="s">
        <v>74</v>
      </c>
      <c r="K404" s="63" t="s">
        <v>318</v>
      </c>
      <c r="L404" s="12" t="s">
        <v>5</v>
      </c>
      <c r="M404" s="4">
        <v>5.1100000000000003</v>
      </c>
      <c r="N404" s="10">
        <v>2.4381818181818184</v>
      </c>
      <c r="O404" s="11">
        <v>1.98</v>
      </c>
      <c r="P404" s="10">
        <v>2.46</v>
      </c>
      <c r="Q404" s="19">
        <f t="shared" si="1385"/>
        <v>0</v>
      </c>
      <c r="R404" s="21">
        <f t="shared" si="1634"/>
        <v>465.29999999999984</v>
      </c>
      <c r="S404" s="4">
        <f t="shared" si="1635"/>
        <v>5.1100000000000003</v>
      </c>
      <c r="T404" s="10">
        <f t="shared" si="1636"/>
        <v>1</v>
      </c>
      <c r="U404" s="11">
        <f t="shared" si="1637"/>
        <v>1.98</v>
      </c>
      <c r="V404" s="10">
        <f t="shared" si="1638"/>
        <v>1</v>
      </c>
      <c r="W404" s="19">
        <f t="shared" si="1126"/>
        <v>-0.02</v>
      </c>
      <c r="X404" s="21">
        <f t="shared" si="1639"/>
        <v>209.54</v>
      </c>
      <c r="Y404" s="4">
        <f t="shared" si="1640"/>
        <v>5.1100000000000003</v>
      </c>
      <c r="Z404" s="10">
        <v>0.78219512195121954</v>
      </c>
      <c r="AA404" s="11">
        <f t="shared" si="1641"/>
        <v>1.98</v>
      </c>
      <c r="AB404" s="10">
        <v>0</v>
      </c>
      <c r="AC404" s="19">
        <f t="shared" si="1130"/>
        <v>0</v>
      </c>
      <c r="AD404" s="19">
        <f t="shared" si="1131"/>
        <v>-0.78</v>
      </c>
      <c r="AE404" s="21">
        <f t="shared" si="1642"/>
        <v>92.950000000000031</v>
      </c>
      <c r="AF404" s="4">
        <f t="shared" si="1643"/>
        <v>5.1100000000000003</v>
      </c>
      <c r="AG404" s="10">
        <f t="shared" si="1644"/>
        <v>0.5</v>
      </c>
      <c r="AH404" s="11">
        <f t="shared" si="1645"/>
        <v>1.98</v>
      </c>
      <c r="AI404" s="10">
        <v>0</v>
      </c>
      <c r="AJ404" s="19">
        <f t="shared" si="1136"/>
        <v>-0.5</v>
      </c>
      <c r="AK404" s="21">
        <f t="shared" si="1646"/>
        <v>93.140000000000015</v>
      </c>
      <c r="AL404" s="36"/>
    </row>
    <row r="405" spans="1:38" x14ac:dyDescent="0.2">
      <c r="A405" s="37"/>
      <c r="B405" s="13">
        <f t="shared" si="1399"/>
        <v>400</v>
      </c>
      <c r="C405" s="2" t="s">
        <v>884</v>
      </c>
      <c r="D405" s="28">
        <v>45088</v>
      </c>
      <c r="E405" s="2" t="s">
        <v>26</v>
      </c>
      <c r="F405" s="23" t="s">
        <v>18</v>
      </c>
      <c r="G405" s="23" t="s">
        <v>53</v>
      </c>
      <c r="H405" s="23">
        <v>975</v>
      </c>
      <c r="I405" s="23" t="s">
        <v>78</v>
      </c>
      <c r="J405" s="23" t="s">
        <v>74</v>
      </c>
      <c r="K405" s="63" t="s">
        <v>318</v>
      </c>
      <c r="L405" s="12" t="s">
        <v>1</v>
      </c>
      <c r="M405" s="4">
        <v>4.1500000000000004</v>
      </c>
      <c r="N405" s="10">
        <v>3.18</v>
      </c>
      <c r="O405" s="11">
        <v>1.65</v>
      </c>
      <c r="P405" s="10">
        <v>0</v>
      </c>
      <c r="Q405" s="19">
        <f t="shared" si="1385"/>
        <v>-3.2</v>
      </c>
      <c r="R405" s="21">
        <f t="shared" si="1634"/>
        <v>462.09999999999985</v>
      </c>
      <c r="S405" s="4">
        <f t="shared" si="1635"/>
        <v>4.1500000000000004</v>
      </c>
      <c r="T405" s="10">
        <f t="shared" si="1636"/>
        <v>1</v>
      </c>
      <c r="U405" s="11">
        <f t="shared" si="1637"/>
        <v>1.65</v>
      </c>
      <c r="V405" s="10">
        <f t="shared" si="1638"/>
        <v>1</v>
      </c>
      <c r="W405" s="19">
        <f t="shared" si="1126"/>
        <v>-0.35</v>
      </c>
      <c r="X405" s="21">
        <f t="shared" si="1639"/>
        <v>209.19</v>
      </c>
      <c r="Y405" s="4">
        <f t="shared" si="1640"/>
        <v>4.1500000000000004</v>
      </c>
      <c r="Z405" s="10">
        <v>0.96301204819277098</v>
      </c>
      <c r="AA405" s="11">
        <f t="shared" si="1641"/>
        <v>1.65</v>
      </c>
      <c r="AB405" s="10">
        <v>0</v>
      </c>
      <c r="AC405" s="19">
        <f t="shared" si="1130"/>
        <v>0</v>
      </c>
      <c r="AD405" s="19">
        <f t="shared" si="1131"/>
        <v>-0.96</v>
      </c>
      <c r="AE405" s="21">
        <f t="shared" si="1642"/>
        <v>91.990000000000038</v>
      </c>
      <c r="AF405" s="4">
        <f t="shared" si="1643"/>
        <v>4.1500000000000004</v>
      </c>
      <c r="AG405" s="10">
        <f t="shared" si="1644"/>
        <v>0.5</v>
      </c>
      <c r="AH405" s="11">
        <f t="shared" si="1645"/>
        <v>1.65</v>
      </c>
      <c r="AI405" s="10">
        <v>0</v>
      </c>
      <c r="AJ405" s="19">
        <f t="shared" si="1136"/>
        <v>-0.5</v>
      </c>
      <c r="AK405" s="21">
        <f t="shared" si="1646"/>
        <v>92.640000000000015</v>
      </c>
      <c r="AL405" s="36"/>
    </row>
    <row r="406" spans="1:38" x14ac:dyDescent="0.2">
      <c r="A406" s="37"/>
      <c r="B406" s="13">
        <f t="shared" si="1399"/>
        <v>401</v>
      </c>
      <c r="C406" s="2" t="s">
        <v>635</v>
      </c>
      <c r="D406" s="28">
        <v>45089</v>
      </c>
      <c r="E406" s="2" t="s">
        <v>31</v>
      </c>
      <c r="F406" s="23" t="s">
        <v>29</v>
      </c>
      <c r="G406" s="23" t="s">
        <v>53</v>
      </c>
      <c r="H406" s="23">
        <v>1200</v>
      </c>
      <c r="I406" s="23" t="s">
        <v>78</v>
      </c>
      <c r="J406" s="23" t="s">
        <v>74</v>
      </c>
      <c r="K406" s="63" t="s">
        <v>319</v>
      </c>
      <c r="L406" s="12" t="s">
        <v>2</v>
      </c>
      <c r="M406" s="4">
        <v>2.4900000000000002</v>
      </c>
      <c r="N406" s="10">
        <v>6.706666666666667</v>
      </c>
      <c r="O406" s="11">
        <v>1.35</v>
      </c>
      <c r="P406" s="10">
        <v>0</v>
      </c>
      <c r="Q406" s="19">
        <f t="shared" si="1385"/>
        <v>10</v>
      </c>
      <c r="R406" s="21">
        <f t="shared" ref="R406" si="1647">Q406+R405</f>
        <v>472.09999999999985</v>
      </c>
      <c r="S406" s="4">
        <f t="shared" ref="S406" si="1648">M406</f>
        <v>2.4900000000000002</v>
      </c>
      <c r="T406" s="10">
        <f t="shared" ref="T406" si="1649">IF(S406&gt;0,T$4,0)</f>
        <v>1</v>
      </c>
      <c r="U406" s="11">
        <f t="shared" ref="U406" si="1650">O406</f>
        <v>1.35</v>
      </c>
      <c r="V406" s="10">
        <f t="shared" ref="V406" si="1651">IF(U406&gt;0,V$4,0)</f>
        <v>1</v>
      </c>
      <c r="W406" s="19">
        <f t="shared" si="1126"/>
        <v>1.84</v>
      </c>
      <c r="X406" s="21">
        <f t="shared" ref="X406" si="1652">W406+X405</f>
        <v>211.03</v>
      </c>
      <c r="Y406" s="4">
        <f t="shared" ref="Y406" si="1653">S406</f>
        <v>2.4900000000000002</v>
      </c>
      <c r="Z406" s="10">
        <v>1.6064824120603016</v>
      </c>
      <c r="AA406" s="11">
        <f t="shared" ref="AA406" si="1654">U406</f>
        <v>1.35</v>
      </c>
      <c r="AB406" s="10">
        <v>0</v>
      </c>
      <c r="AC406" s="19">
        <f t="shared" si="1130"/>
        <v>4</v>
      </c>
      <c r="AD406" s="19">
        <f t="shared" si="1131"/>
        <v>2.39</v>
      </c>
      <c r="AE406" s="21">
        <f t="shared" ref="AE406" si="1655">AD406+AE405</f>
        <v>94.380000000000038</v>
      </c>
      <c r="AF406" s="4">
        <f t="shared" ref="AF406" si="1656">M406</f>
        <v>2.4900000000000002</v>
      </c>
      <c r="AG406" s="10">
        <f t="shared" ref="AG406" si="1657">IF(K406=$AH$3,$AG$3,IF(K406=$AH$4,$AG$4,IF(K406=$AJ$3,$AI$3,IF(K406=$AJ$4,$AI$4,0))))</f>
        <v>1</v>
      </c>
      <c r="AH406" s="11">
        <f t="shared" ref="AH406" si="1658">O406</f>
        <v>1.35</v>
      </c>
      <c r="AI406" s="10">
        <v>0</v>
      </c>
      <c r="AJ406" s="19">
        <f t="shared" si="1136"/>
        <v>1.49</v>
      </c>
      <c r="AK406" s="21">
        <f t="shared" ref="AK406" si="1659">AJ406+AK405</f>
        <v>94.13000000000001</v>
      </c>
      <c r="AL406" s="36"/>
    </row>
    <row r="407" spans="1:38" x14ac:dyDescent="0.2">
      <c r="A407" s="37"/>
      <c r="B407" s="13">
        <f t="shared" si="1399"/>
        <v>402</v>
      </c>
      <c r="C407" s="2" t="s">
        <v>886</v>
      </c>
      <c r="D407" s="28">
        <v>45089</v>
      </c>
      <c r="E407" s="2" t="s">
        <v>31</v>
      </c>
      <c r="F407" s="23" t="s">
        <v>29</v>
      </c>
      <c r="G407" s="23" t="s">
        <v>53</v>
      </c>
      <c r="H407" s="23">
        <v>1200</v>
      </c>
      <c r="I407" s="23" t="s">
        <v>78</v>
      </c>
      <c r="J407" s="23" t="s">
        <v>74</v>
      </c>
      <c r="K407" s="63" t="s">
        <v>326</v>
      </c>
      <c r="L407" s="12" t="s">
        <v>46</v>
      </c>
      <c r="M407" s="4">
        <v>21.1</v>
      </c>
      <c r="N407" s="10">
        <v>0.49512820512820516</v>
      </c>
      <c r="O407" s="11">
        <v>3.7</v>
      </c>
      <c r="P407" s="10">
        <v>0.18000000000000005</v>
      </c>
      <c r="Q407" s="19">
        <f t="shared" si="1385"/>
        <v>-0.7</v>
      </c>
      <c r="R407" s="21">
        <f t="shared" ref="R407:R408" si="1660">Q407+R406</f>
        <v>471.39999999999986</v>
      </c>
      <c r="S407" s="4">
        <f t="shared" ref="S407:S408" si="1661">M407</f>
        <v>21.1</v>
      </c>
      <c r="T407" s="10">
        <f t="shared" ref="T407:T408" si="1662">IF(S407&gt;0,T$4,0)</f>
        <v>1</v>
      </c>
      <c r="U407" s="11">
        <f t="shared" ref="U407:U408" si="1663">O407</f>
        <v>3.7</v>
      </c>
      <c r="V407" s="10">
        <f t="shared" ref="V407:V408" si="1664">IF(U407&gt;0,V$4,0)</f>
        <v>1</v>
      </c>
      <c r="W407" s="19">
        <f t="shared" si="1126"/>
        <v>-2</v>
      </c>
      <c r="X407" s="21">
        <f t="shared" ref="X407:X408" si="1665">W407+X406</f>
        <v>209.03</v>
      </c>
      <c r="Y407" s="4">
        <f t="shared" ref="Y407:Y408" si="1666">S407</f>
        <v>21.1</v>
      </c>
      <c r="Z407" s="10">
        <v>0.18962085308056875</v>
      </c>
      <c r="AA407" s="11">
        <f t="shared" ref="AA407:AA408" si="1667">U407</f>
        <v>3.7</v>
      </c>
      <c r="AB407" s="10">
        <v>0</v>
      </c>
      <c r="AC407" s="19">
        <f t="shared" si="1130"/>
        <v>0</v>
      </c>
      <c r="AD407" s="19">
        <f t="shared" si="1131"/>
        <v>-0.19</v>
      </c>
      <c r="AE407" s="21">
        <f t="shared" ref="AE407:AE408" si="1668">AD407+AE406</f>
        <v>94.19000000000004</v>
      </c>
      <c r="AF407" s="4">
        <f t="shared" ref="AF407:AF408" si="1669">M407</f>
        <v>21.1</v>
      </c>
      <c r="AG407" s="10">
        <f t="shared" ref="AG407:AG408" si="1670">IF(K407=$AH$3,$AG$3,IF(K407=$AH$4,$AG$4,IF(K407=$AJ$3,$AI$3,IF(K407=$AJ$4,$AI$4,0))))</f>
        <v>0.25</v>
      </c>
      <c r="AH407" s="11">
        <f t="shared" ref="AH407:AH408" si="1671">O407</f>
        <v>3.7</v>
      </c>
      <c r="AI407" s="10">
        <v>0</v>
      </c>
      <c r="AJ407" s="19">
        <f t="shared" si="1136"/>
        <v>-0.25</v>
      </c>
      <c r="AK407" s="21">
        <f t="shared" ref="AK407:AK408" si="1672">AJ407+AK406</f>
        <v>93.88000000000001</v>
      </c>
      <c r="AL407" s="36"/>
    </row>
    <row r="408" spans="1:38" x14ac:dyDescent="0.2">
      <c r="A408" s="37"/>
      <c r="B408" s="13">
        <f t="shared" si="1399"/>
        <v>403</v>
      </c>
      <c r="C408" s="2" t="s">
        <v>703</v>
      </c>
      <c r="D408" s="28">
        <v>45095</v>
      </c>
      <c r="E408" s="2" t="s">
        <v>32</v>
      </c>
      <c r="F408" s="23" t="s">
        <v>27</v>
      </c>
      <c r="G408" s="23" t="s">
        <v>53</v>
      </c>
      <c r="H408" s="23">
        <v>1100</v>
      </c>
      <c r="I408" s="23" t="s">
        <v>80</v>
      </c>
      <c r="J408" s="23" t="s">
        <v>74</v>
      </c>
      <c r="K408" s="63" t="s">
        <v>319</v>
      </c>
      <c r="L408" s="12" t="s">
        <v>2</v>
      </c>
      <c r="M408" s="4">
        <v>4.2</v>
      </c>
      <c r="N408" s="10">
        <v>3.1123076923076924</v>
      </c>
      <c r="O408" s="11">
        <v>1.61</v>
      </c>
      <c r="P408" s="10">
        <v>0</v>
      </c>
      <c r="Q408" s="19">
        <f t="shared" si="1385"/>
        <v>10</v>
      </c>
      <c r="R408" s="21">
        <f t="shared" si="1660"/>
        <v>481.39999999999986</v>
      </c>
      <c r="S408" s="4">
        <f t="shared" si="1661"/>
        <v>4.2</v>
      </c>
      <c r="T408" s="10">
        <f t="shared" si="1662"/>
        <v>1</v>
      </c>
      <c r="U408" s="11">
        <f t="shared" si="1663"/>
        <v>1.61</v>
      </c>
      <c r="V408" s="10">
        <f t="shared" si="1664"/>
        <v>1</v>
      </c>
      <c r="W408" s="19">
        <f t="shared" si="1126"/>
        <v>3.81</v>
      </c>
      <c r="X408" s="21">
        <f t="shared" si="1665"/>
        <v>212.84</v>
      </c>
      <c r="Y408" s="4">
        <f t="shared" si="1666"/>
        <v>4.2</v>
      </c>
      <c r="Z408" s="10">
        <v>0.95285714285714285</v>
      </c>
      <c r="AA408" s="11">
        <f t="shared" si="1667"/>
        <v>1.61</v>
      </c>
      <c r="AB408" s="10">
        <v>0</v>
      </c>
      <c r="AC408" s="19">
        <f t="shared" si="1130"/>
        <v>4</v>
      </c>
      <c r="AD408" s="19">
        <f t="shared" si="1131"/>
        <v>3.05</v>
      </c>
      <c r="AE408" s="21">
        <f t="shared" si="1668"/>
        <v>97.240000000000038</v>
      </c>
      <c r="AF408" s="4">
        <f t="shared" si="1669"/>
        <v>4.2</v>
      </c>
      <c r="AG408" s="10">
        <f t="shared" si="1670"/>
        <v>1</v>
      </c>
      <c r="AH408" s="11">
        <f t="shared" si="1671"/>
        <v>1.61</v>
      </c>
      <c r="AI408" s="10">
        <v>0</v>
      </c>
      <c r="AJ408" s="19">
        <f t="shared" si="1136"/>
        <v>3.2</v>
      </c>
      <c r="AK408" s="21">
        <f t="shared" si="1672"/>
        <v>97.080000000000013</v>
      </c>
      <c r="AL408" s="36"/>
    </row>
    <row r="409" spans="1:38" x14ac:dyDescent="0.2">
      <c r="A409" s="37"/>
      <c r="B409" s="13">
        <f t="shared" si="1399"/>
        <v>404</v>
      </c>
      <c r="C409" s="2" t="s">
        <v>892</v>
      </c>
      <c r="D409" s="28">
        <v>45096</v>
      </c>
      <c r="E409" s="2" t="s">
        <v>25</v>
      </c>
      <c r="F409" s="23" t="s">
        <v>3</v>
      </c>
      <c r="G409" s="23" t="s">
        <v>53</v>
      </c>
      <c r="H409" s="23">
        <v>1400</v>
      </c>
      <c r="I409" s="23" t="s">
        <v>76</v>
      </c>
      <c r="J409" s="23" t="s">
        <v>74</v>
      </c>
      <c r="K409" s="63" t="s">
        <v>318</v>
      </c>
      <c r="L409" s="12" t="s">
        <v>2</v>
      </c>
      <c r="M409" s="4">
        <v>3.5</v>
      </c>
      <c r="N409" s="10">
        <v>3.9800000000000004</v>
      </c>
      <c r="O409" s="11">
        <v>1.56</v>
      </c>
      <c r="P409" s="10">
        <v>0</v>
      </c>
      <c r="Q409" s="19">
        <f t="shared" si="1385"/>
        <v>10</v>
      </c>
      <c r="R409" s="21">
        <f t="shared" ref="R409" si="1673">Q409+R408</f>
        <v>491.39999999999986</v>
      </c>
      <c r="S409" s="4">
        <f t="shared" ref="S409" si="1674">M409</f>
        <v>3.5</v>
      </c>
      <c r="T409" s="10">
        <f t="shared" ref="T409" si="1675">IF(S409&gt;0,T$4,0)</f>
        <v>1</v>
      </c>
      <c r="U409" s="11">
        <f t="shared" ref="U409" si="1676">O409</f>
        <v>1.56</v>
      </c>
      <c r="V409" s="10">
        <f t="shared" ref="V409" si="1677">IF(U409&gt;0,V$4,0)</f>
        <v>1</v>
      </c>
      <c r="W409" s="19">
        <f t="shared" si="1126"/>
        <v>3.06</v>
      </c>
      <c r="X409" s="21">
        <f t="shared" ref="X409" si="1678">W409+X408</f>
        <v>215.9</v>
      </c>
      <c r="Y409" s="4">
        <f t="shared" ref="Y409" si="1679">S409</f>
        <v>3.5</v>
      </c>
      <c r="Z409" s="10">
        <v>1.1414285714285712</v>
      </c>
      <c r="AA409" s="11">
        <f t="shared" ref="AA409" si="1680">U409</f>
        <v>1.56</v>
      </c>
      <c r="AB409" s="10">
        <v>0</v>
      </c>
      <c r="AC409" s="19">
        <f t="shared" si="1130"/>
        <v>4</v>
      </c>
      <c r="AD409" s="19">
        <f t="shared" si="1131"/>
        <v>2.85</v>
      </c>
      <c r="AE409" s="21">
        <f t="shared" ref="AE409" si="1681">AD409+AE408</f>
        <v>100.09000000000003</v>
      </c>
      <c r="AF409" s="4">
        <f t="shared" ref="AF409" si="1682">M409</f>
        <v>3.5</v>
      </c>
      <c r="AG409" s="10">
        <f t="shared" ref="AG409" si="1683">IF(K409=$AH$3,$AG$3,IF(K409=$AH$4,$AG$4,IF(K409=$AJ$3,$AI$3,IF(K409=$AJ$4,$AI$4,0))))</f>
        <v>0.5</v>
      </c>
      <c r="AH409" s="11">
        <f t="shared" ref="AH409" si="1684">O409</f>
        <v>1.56</v>
      </c>
      <c r="AI409" s="10">
        <v>0</v>
      </c>
      <c r="AJ409" s="19">
        <f t="shared" si="1136"/>
        <v>1.25</v>
      </c>
      <c r="AK409" s="21">
        <f t="shared" ref="AK409" si="1685">AJ409+AK408</f>
        <v>98.330000000000013</v>
      </c>
      <c r="AL409" s="36"/>
    </row>
    <row r="410" spans="1:38" x14ac:dyDescent="0.2">
      <c r="A410" s="37"/>
      <c r="B410" s="13">
        <f t="shared" si="1399"/>
        <v>405</v>
      </c>
      <c r="C410" s="2" t="s">
        <v>894</v>
      </c>
      <c r="D410" s="28">
        <v>45098</v>
      </c>
      <c r="E410" s="2" t="s">
        <v>31</v>
      </c>
      <c r="F410" s="23" t="s">
        <v>18</v>
      </c>
      <c r="G410" s="23" t="s">
        <v>53</v>
      </c>
      <c r="H410" s="23">
        <v>1200</v>
      </c>
      <c r="I410" s="23" t="s">
        <v>80</v>
      </c>
      <c r="J410" s="23" t="s">
        <v>74</v>
      </c>
      <c r="K410" s="63" t="s">
        <v>319</v>
      </c>
      <c r="L410" s="12" t="s">
        <v>5</v>
      </c>
      <c r="M410" s="4">
        <v>2</v>
      </c>
      <c r="N410" s="10">
        <v>9.9799999999999986</v>
      </c>
      <c r="O410" s="11">
        <v>1.3</v>
      </c>
      <c r="P410" s="10">
        <v>0</v>
      </c>
      <c r="Q410" s="19">
        <f t="shared" si="1385"/>
        <v>-10</v>
      </c>
      <c r="R410" s="21">
        <f t="shared" ref="R410" si="1686">Q410+R409</f>
        <v>481.39999999999986</v>
      </c>
      <c r="S410" s="4">
        <f t="shared" ref="S410" si="1687">M410</f>
        <v>2</v>
      </c>
      <c r="T410" s="10">
        <f t="shared" ref="T410" si="1688">IF(S410&gt;0,T$4,0)</f>
        <v>1</v>
      </c>
      <c r="U410" s="11">
        <f t="shared" ref="U410" si="1689">O410</f>
        <v>1.3</v>
      </c>
      <c r="V410" s="10">
        <f t="shared" ref="V410" si="1690">IF(U410&gt;0,V$4,0)</f>
        <v>1</v>
      </c>
      <c r="W410" s="19">
        <f t="shared" si="1126"/>
        <v>-0.7</v>
      </c>
      <c r="X410" s="21">
        <f t="shared" ref="X410" si="1691">W410+X409</f>
        <v>215.20000000000002</v>
      </c>
      <c r="Y410" s="4">
        <f t="shared" ref="Y410" si="1692">S410</f>
        <v>2</v>
      </c>
      <c r="Z410" s="10">
        <v>2</v>
      </c>
      <c r="AA410" s="11">
        <f t="shared" ref="AA410" si="1693">U410</f>
        <v>1.3</v>
      </c>
      <c r="AB410" s="10">
        <v>0</v>
      </c>
      <c r="AC410" s="19">
        <f t="shared" si="1130"/>
        <v>0</v>
      </c>
      <c r="AD410" s="19">
        <f t="shared" si="1131"/>
        <v>-2</v>
      </c>
      <c r="AE410" s="21">
        <f t="shared" ref="AE410" si="1694">AD410+AE409</f>
        <v>98.090000000000032</v>
      </c>
      <c r="AF410" s="4">
        <f t="shared" ref="AF410" si="1695">M410</f>
        <v>2</v>
      </c>
      <c r="AG410" s="10">
        <f t="shared" ref="AG410" si="1696">IF(K410=$AH$3,$AG$3,IF(K410=$AH$4,$AG$4,IF(K410=$AJ$3,$AI$3,IF(K410=$AJ$4,$AI$4,0))))</f>
        <v>1</v>
      </c>
      <c r="AH410" s="11">
        <f t="shared" ref="AH410" si="1697">O410</f>
        <v>1.3</v>
      </c>
      <c r="AI410" s="10">
        <v>0</v>
      </c>
      <c r="AJ410" s="19">
        <f t="shared" si="1136"/>
        <v>-1</v>
      </c>
      <c r="AK410" s="21">
        <f t="shared" ref="AK410" si="1698">AJ410+AK409</f>
        <v>97.330000000000013</v>
      </c>
      <c r="AL410" s="36"/>
    </row>
    <row r="411" spans="1:38" x14ac:dyDescent="0.2">
      <c r="A411" s="37"/>
      <c r="B411" s="13">
        <f t="shared" si="1399"/>
        <v>406</v>
      </c>
      <c r="C411" s="2" t="s">
        <v>865</v>
      </c>
      <c r="D411" s="28">
        <v>45098</v>
      </c>
      <c r="E411" s="2" t="s">
        <v>31</v>
      </c>
      <c r="F411" s="23" t="s">
        <v>18</v>
      </c>
      <c r="G411" s="23" t="s">
        <v>53</v>
      </c>
      <c r="H411" s="23">
        <v>1200</v>
      </c>
      <c r="I411" s="23" t="s">
        <v>80</v>
      </c>
      <c r="J411" s="23" t="s">
        <v>74</v>
      </c>
      <c r="K411" s="63" t="s">
        <v>318</v>
      </c>
      <c r="L411" s="12" t="s">
        <v>2</v>
      </c>
      <c r="M411" s="4">
        <v>10</v>
      </c>
      <c r="N411" s="10">
        <v>1.1099999999999999</v>
      </c>
      <c r="O411" s="11">
        <v>2.58</v>
      </c>
      <c r="P411" s="10">
        <v>0.70666666666666611</v>
      </c>
      <c r="Q411" s="19">
        <f t="shared" si="1385"/>
        <v>11.1</v>
      </c>
      <c r="R411" s="21">
        <f t="shared" ref="R411:R413" si="1699">Q411+R410</f>
        <v>492.49999999999989</v>
      </c>
      <c r="S411" s="4">
        <f t="shared" ref="S411:S413" si="1700">M411</f>
        <v>10</v>
      </c>
      <c r="T411" s="10">
        <f t="shared" ref="T411:T413" si="1701">IF(S411&gt;0,T$4,0)</f>
        <v>1</v>
      </c>
      <c r="U411" s="11">
        <f t="shared" ref="U411:U413" si="1702">O411</f>
        <v>2.58</v>
      </c>
      <c r="V411" s="10">
        <f t="shared" ref="V411:V413" si="1703">IF(U411&gt;0,V$4,0)</f>
        <v>1</v>
      </c>
      <c r="W411" s="19">
        <f t="shared" si="1126"/>
        <v>10.58</v>
      </c>
      <c r="X411" s="21">
        <f t="shared" ref="X411:X413" si="1704">W411+X410</f>
        <v>225.78000000000003</v>
      </c>
      <c r="Y411" s="4">
        <f t="shared" ref="Y411:Y413" si="1705">S411</f>
        <v>10</v>
      </c>
      <c r="Z411" s="10">
        <v>0.4</v>
      </c>
      <c r="AA411" s="11">
        <f t="shared" ref="AA411:AA413" si="1706">U411</f>
        <v>2.58</v>
      </c>
      <c r="AB411" s="10">
        <v>0</v>
      </c>
      <c r="AC411" s="19">
        <f t="shared" si="1130"/>
        <v>4</v>
      </c>
      <c r="AD411" s="19">
        <f>ROUND(IF(OR($L411="1st",$L411="WON"),($Y411*$Z411)+($AA411*$AB411),IF(OR($L411="2nd",$L411="3rd"),IF($AA411="NTD",0,($AA411*$AB411))))-($Z411+$AB411),2)</f>
        <v>3.6</v>
      </c>
      <c r="AE411" s="21">
        <f t="shared" ref="AE411:AE413" si="1707">AD411+AE410</f>
        <v>101.69000000000003</v>
      </c>
      <c r="AF411" s="4">
        <f t="shared" ref="AF411:AF413" si="1708">M411</f>
        <v>10</v>
      </c>
      <c r="AG411" s="10">
        <f t="shared" ref="AG411:AG413" si="1709">IF(K411=$AH$3,$AG$3,IF(K411=$AH$4,$AG$4,IF(K411=$AJ$3,$AI$3,IF(K411=$AJ$4,$AI$4,0))))</f>
        <v>0.5</v>
      </c>
      <c r="AH411" s="11">
        <f t="shared" ref="AH411:AH413" si="1710">O411</f>
        <v>2.58</v>
      </c>
      <c r="AI411" s="10">
        <v>0</v>
      </c>
      <c r="AJ411" s="19">
        <f t="shared" si="1136"/>
        <v>4.5</v>
      </c>
      <c r="AK411" s="21">
        <f t="shared" ref="AK411:AK413" si="1711">AJ411+AK410</f>
        <v>101.83000000000001</v>
      </c>
      <c r="AL411" s="36"/>
    </row>
    <row r="412" spans="1:38" x14ac:dyDescent="0.2">
      <c r="A412" s="37"/>
      <c r="B412" s="13">
        <f t="shared" si="1399"/>
        <v>407</v>
      </c>
      <c r="C412" s="2" t="s">
        <v>893</v>
      </c>
      <c r="D412" s="28">
        <v>45098</v>
      </c>
      <c r="E412" s="2" t="s">
        <v>31</v>
      </c>
      <c r="F412" s="23" t="s">
        <v>29</v>
      </c>
      <c r="G412" s="23" t="s">
        <v>53</v>
      </c>
      <c r="H412" s="23">
        <v>1200</v>
      </c>
      <c r="I412" s="23" t="s">
        <v>80</v>
      </c>
      <c r="J412" s="23" t="s">
        <v>74</v>
      </c>
      <c r="K412" s="63" t="s">
        <v>318</v>
      </c>
      <c r="L412" s="12" t="s">
        <v>2</v>
      </c>
      <c r="M412" s="4">
        <v>8.6999999999999993</v>
      </c>
      <c r="N412" s="10">
        <v>1.3038416422287389</v>
      </c>
      <c r="O412" s="11">
        <v>2.7</v>
      </c>
      <c r="P412" s="10">
        <v>0.78285714285714292</v>
      </c>
      <c r="Q412" s="19">
        <f t="shared" si="1385"/>
        <v>11.4</v>
      </c>
      <c r="R412" s="21">
        <f t="shared" si="1699"/>
        <v>503.89999999999986</v>
      </c>
      <c r="S412" s="4">
        <f t="shared" si="1700"/>
        <v>8.6999999999999993</v>
      </c>
      <c r="T412" s="10">
        <f t="shared" si="1701"/>
        <v>1</v>
      </c>
      <c r="U412" s="11">
        <f t="shared" si="1702"/>
        <v>2.7</v>
      </c>
      <c r="V412" s="10">
        <f t="shared" si="1703"/>
        <v>1</v>
      </c>
      <c r="W412" s="19">
        <f t="shared" si="1126"/>
        <v>9.4</v>
      </c>
      <c r="X412" s="21">
        <f t="shared" si="1704"/>
        <v>235.18000000000004</v>
      </c>
      <c r="Y412" s="4">
        <f t="shared" si="1705"/>
        <v>8.6999999999999993</v>
      </c>
      <c r="Z412" s="10">
        <v>0.45942528735632182</v>
      </c>
      <c r="AA412" s="11">
        <f t="shared" si="1706"/>
        <v>2.7</v>
      </c>
      <c r="AB412" s="10">
        <v>0</v>
      </c>
      <c r="AC412" s="19">
        <f t="shared" si="1130"/>
        <v>4</v>
      </c>
      <c r="AD412" s="19">
        <f t="shared" si="1131"/>
        <v>3.54</v>
      </c>
      <c r="AE412" s="21">
        <f>AD412+AE411</f>
        <v>105.23000000000003</v>
      </c>
      <c r="AF412" s="4">
        <f t="shared" si="1708"/>
        <v>8.6999999999999993</v>
      </c>
      <c r="AG412" s="10">
        <f t="shared" si="1709"/>
        <v>0.5</v>
      </c>
      <c r="AH412" s="11">
        <f t="shared" si="1710"/>
        <v>2.7</v>
      </c>
      <c r="AI412" s="10">
        <v>0</v>
      </c>
      <c r="AJ412" s="19">
        <f t="shared" si="1136"/>
        <v>3.85</v>
      </c>
      <c r="AK412" s="21">
        <f t="shared" si="1711"/>
        <v>105.68</v>
      </c>
      <c r="AL412" s="36"/>
    </row>
    <row r="413" spans="1:38" x14ac:dyDescent="0.2">
      <c r="A413" s="37"/>
      <c r="B413" s="13">
        <f t="shared" si="1399"/>
        <v>408</v>
      </c>
      <c r="C413" s="2" t="s">
        <v>895</v>
      </c>
      <c r="D413" s="28">
        <v>45099</v>
      </c>
      <c r="E413" s="2" t="s">
        <v>19</v>
      </c>
      <c r="F413" s="23" t="s">
        <v>22</v>
      </c>
      <c r="G413" s="23" t="s">
        <v>369</v>
      </c>
      <c r="H413" s="23">
        <v>1213</v>
      </c>
      <c r="I413" s="23" t="s">
        <v>80</v>
      </c>
      <c r="J413" s="23" t="s">
        <v>74</v>
      </c>
      <c r="K413" s="63" t="s">
        <v>318</v>
      </c>
      <c r="L413" s="12" t="s">
        <v>46</v>
      </c>
      <c r="M413" s="4">
        <v>15.5</v>
      </c>
      <c r="N413" s="10">
        <v>0.68931034482758624</v>
      </c>
      <c r="O413" s="11">
        <v>3.9</v>
      </c>
      <c r="P413" s="10">
        <v>0.23</v>
      </c>
      <c r="Q413" s="19">
        <f t="shared" si="1385"/>
        <v>-0.9</v>
      </c>
      <c r="R413" s="21">
        <f t="shared" si="1699"/>
        <v>502.99999999999989</v>
      </c>
      <c r="S413" s="4">
        <f t="shared" si="1700"/>
        <v>15.5</v>
      </c>
      <c r="T413" s="10">
        <f t="shared" si="1701"/>
        <v>1</v>
      </c>
      <c r="U413" s="11">
        <f t="shared" si="1702"/>
        <v>3.9</v>
      </c>
      <c r="V413" s="10">
        <f t="shared" si="1703"/>
        <v>1</v>
      </c>
      <c r="W413" s="19">
        <f t="shared" si="1126"/>
        <v>-2</v>
      </c>
      <c r="X413" s="21">
        <f t="shared" si="1704"/>
        <v>233.18000000000004</v>
      </c>
      <c r="Y413" s="4">
        <f t="shared" si="1705"/>
        <v>15.5</v>
      </c>
      <c r="Z413" s="10">
        <v>0.25774193548387098</v>
      </c>
      <c r="AA413" s="11">
        <f t="shared" si="1706"/>
        <v>3.9</v>
      </c>
      <c r="AB413" s="10">
        <v>0</v>
      </c>
      <c r="AC413" s="19">
        <f t="shared" si="1130"/>
        <v>0</v>
      </c>
      <c r="AD413" s="19">
        <f t="shared" si="1131"/>
        <v>-0.26</v>
      </c>
      <c r="AE413" s="21">
        <f t="shared" si="1707"/>
        <v>104.97000000000003</v>
      </c>
      <c r="AF413" s="4">
        <f t="shared" si="1708"/>
        <v>15.5</v>
      </c>
      <c r="AG413" s="10">
        <f t="shared" si="1709"/>
        <v>0.5</v>
      </c>
      <c r="AH413" s="11">
        <f t="shared" si="1710"/>
        <v>3.9</v>
      </c>
      <c r="AI413" s="10">
        <v>0</v>
      </c>
      <c r="AJ413" s="19">
        <f t="shared" si="1136"/>
        <v>-0.5</v>
      </c>
      <c r="AK413" s="21">
        <f t="shared" si="1711"/>
        <v>105.18</v>
      </c>
      <c r="AL413" s="36"/>
    </row>
    <row r="414" spans="1:38" x14ac:dyDescent="0.2">
      <c r="A414" s="37"/>
      <c r="B414" s="13">
        <f t="shared" si="1399"/>
        <v>409</v>
      </c>
      <c r="C414" s="2" t="s">
        <v>616</v>
      </c>
      <c r="D414" s="28">
        <v>45101</v>
      </c>
      <c r="E414" s="2" t="s">
        <v>40</v>
      </c>
      <c r="F414" s="23" t="s">
        <v>29</v>
      </c>
      <c r="G414" s="23" t="s">
        <v>261</v>
      </c>
      <c r="H414" s="23">
        <v>1000</v>
      </c>
      <c r="I414" s="23" t="s">
        <v>78</v>
      </c>
      <c r="J414" s="23" t="s">
        <v>74</v>
      </c>
      <c r="K414" s="63" t="s">
        <v>326</v>
      </c>
      <c r="L414" s="12" t="s">
        <v>52</v>
      </c>
      <c r="M414" s="4">
        <v>7.22</v>
      </c>
      <c r="N414" s="10">
        <v>1.6060000000000003</v>
      </c>
      <c r="O414" s="11">
        <v>2.95</v>
      </c>
      <c r="P414" s="10">
        <v>0.84833333333333338</v>
      </c>
      <c r="Q414" s="19">
        <f t="shared" si="1385"/>
        <v>-2.5</v>
      </c>
      <c r="R414" s="21">
        <f t="shared" ref="R414" si="1712">Q414+R413</f>
        <v>500.49999999999989</v>
      </c>
      <c r="S414" s="4">
        <f t="shared" ref="S414" si="1713">M414</f>
        <v>7.22</v>
      </c>
      <c r="T414" s="10">
        <f t="shared" ref="T414" si="1714">IF(S414&gt;0,T$4,0)</f>
        <v>1</v>
      </c>
      <c r="U414" s="11">
        <f t="shared" ref="U414" si="1715">O414</f>
        <v>2.95</v>
      </c>
      <c r="V414" s="10">
        <f t="shared" ref="V414" si="1716">IF(U414&gt;0,V$4,0)</f>
        <v>1</v>
      </c>
      <c r="W414" s="19">
        <f t="shared" si="1126"/>
        <v>-2</v>
      </c>
      <c r="X414" s="21">
        <f t="shared" ref="X414" si="1717">W414+X413</f>
        <v>231.18000000000004</v>
      </c>
      <c r="Y414" s="4">
        <f t="shared" ref="Y414" si="1718">S414</f>
        <v>7.22</v>
      </c>
      <c r="Z414" s="10">
        <v>0.55414581280788167</v>
      </c>
      <c r="AA414" s="11">
        <f t="shared" ref="AA414" si="1719">U414</f>
        <v>2.95</v>
      </c>
      <c r="AB414" s="10">
        <v>0</v>
      </c>
      <c r="AC414" s="19">
        <f t="shared" si="1130"/>
        <v>0</v>
      </c>
      <c r="AD414" s="19">
        <f t="shared" si="1131"/>
        <v>-0.55000000000000004</v>
      </c>
      <c r="AE414" s="21">
        <f t="shared" ref="AE414" si="1720">AD414+AE413</f>
        <v>104.42000000000003</v>
      </c>
      <c r="AF414" s="4">
        <f t="shared" ref="AF414" si="1721">M414</f>
        <v>7.22</v>
      </c>
      <c r="AG414" s="10">
        <f t="shared" ref="AG414" si="1722">IF(K414=$AH$3,$AG$3,IF(K414=$AH$4,$AG$4,IF(K414=$AJ$3,$AI$3,IF(K414=$AJ$4,$AI$4,0))))</f>
        <v>0.25</v>
      </c>
      <c r="AH414" s="11">
        <f t="shared" ref="AH414" si="1723">O414</f>
        <v>2.95</v>
      </c>
      <c r="AI414" s="10">
        <v>0</v>
      </c>
      <c r="AJ414" s="19">
        <f t="shared" si="1136"/>
        <v>-0.25</v>
      </c>
      <c r="AK414" s="21">
        <f t="shared" ref="AK414" si="1724">AJ414+AK413</f>
        <v>104.93</v>
      </c>
      <c r="AL414" s="36"/>
    </row>
    <row r="415" spans="1:38" x14ac:dyDescent="0.2">
      <c r="A415" s="37"/>
      <c r="B415" s="13">
        <f t="shared" si="1399"/>
        <v>410</v>
      </c>
      <c r="C415" s="2" t="s">
        <v>901</v>
      </c>
      <c r="D415" s="28">
        <v>45102</v>
      </c>
      <c r="E415" s="2" t="s">
        <v>44</v>
      </c>
      <c r="F415" s="23" t="s">
        <v>18</v>
      </c>
      <c r="G415" s="23" t="s">
        <v>99</v>
      </c>
      <c r="H415" s="23">
        <v>1110</v>
      </c>
      <c r="I415" s="23" t="s">
        <v>80</v>
      </c>
      <c r="J415" s="23" t="s">
        <v>74</v>
      </c>
      <c r="K415" s="63" t="s">
        <v>319</v>
      </c>
      <c r="L415" s="12" t="s">
        <v>2</v>
      </c>
      <c r="M415" s="4">
        <v>2.09</v>
      </c>
      <c r="N415" s="10">
        <v>9.154285714285713</v>
      </c>
      <c r="O415" s="11">
        <v>1.29</v>
      </c>
      <c r="P415" s="10">
        <v>0</v>
      </c>
      <c r="Q415" s="19">
        <f t="shared" si="1385"/>
        <v>10</v>
      </c>
      <c r="R415" s="21">
        <f t="shared" ref="R415:R416" si="1725">Q415+R414</f>
        <v>510.49999999999989</v>
      </c>
      <c r="S415" s="4">
        <f t="shared" ref="S415:S416" si="1726">M415</f>
        <v>2.09</v>
      </c>
      <c r="T415" s="10">
        <f t="shared" ref="T415:T416" si="1727">IF(S415&gt;0,T$4,0)</f>
        <v>1</v>
      </c>
      <c r="U415" s="11">
        <f t="shared" ref="U415:U416" si="1728">O415</f>
        <v>1.29</v>
      </c>
      <c r="V415" s="10">
        <f t="shared" ref="V415:V416" si="1729">IF(U415&gt;0,V$4,0)</f>
        <v>1</v>
      </c>
      <c r="W415" s="19">
        <f t="shared" si="1126"/>
        <v>1.38</v>
      </c>
      <c r="X415" s="21">
        <f t="shared" ref="X415:X416" si="1730">W415+X414</f>
        <v>232.56000000000003</v>
      </c>
      <c r="Y415" s="4">
        <f t="shared" ref="Y415:Y416" si="1731">S415</f>
        <v>2.09</v>
      </c>
      <c r="Z415" s="10">
        <v>1.9148192771084336</v>
      </c>
      <c r="AA415" s="11">
        <f t="shared" ref="AA415:AA416" si="1732">U415</f>
        <v>1.29</v>
      </c>
      <c r="AB415" s="10">
        <v>0</v>
      </c>
      <c r="AC415" s="19">
        <f t="shared" si="1130"/>
        <v>4</v>
      </c>
      <c r="AD415" s="19">
        <f t="shared" si="1131"/>
        <v>2.09</v>
      </c>
      <c r="AE415" s="21">
        <f t="shared" ref="AE415:AE416" si="1733">AD415+AE414</f>
        <v>106.51000000000003</v>
      </c>
      <c r="AF415" s="4">
        <f t="shared" ref="AF415:AF416" si="1734">M415</f>
        <v>2.09</v>
      </c>
      <c r="AG415" s="10">
        <f t="shared" ref="AG415:AG416" si="1735">IF(K415=$AH$3,$AG$3,IF(K415=$AH$4,$AG$4,IF(K415=$AJ$3,$AI$3,IF(K415=$AJ$4,$AI$4,0))))</f>
        <v>1</v>
      </c>
      <c r="AH415" s="11">
        <f t="shared" ref="AH415:AH416" si="1736">O415</f>
        <v>1.29</v>
      </c>
      <c r="AI415" s="10">
        <v>0</v>
      </c>
      <c r="AJ415" s="19">
        <f t="shared" si="1136"/>
        <v>1.0900000000000001</v>
      </c>
      <c r="AK415" s="21">
        <f t="shared" ref="AK415:AK416" si="1737">AJ415+AK414</f>
        <v>106.02000000000001</v>
      </c>
      <c r="AL415" s="36"/>
    </row>
    <row r="416" spans="1:38" x14ac:dyDescent="0.2">
      <c r="A416" s="37"/>
      <c r="B416" s="13">
        <f t="shared" si="1399"/>
        <v>411</v>
      </c>
      <c r="C416" s="2" t="s">
        <v>663</v>
      </c>
      <c r="D416" s="28">
        <v>45103</v>
      </c>
      <c r="E416" s="2" t="s">
        <v>36</v>
      </c>
      <c r="F416" s="23" t="s">
        <v>27</v>
      </c>
      <c r="G416" s="23" t="s">
        <v>53</v>
      </c>
      <c r="H416" s="23">
        <v>1400</v>
      </c>
      <c r="I416" s="23" t="s">
        <v>76</v>
      </c>
      <c r="J416" s="23" t="s">
        <v>74</v>
      </c>
      <c r="K416" s="63" t="s">
        <v>318</v>
      </c>
      <c r="L416" s="12" t="s">
        <v>5</v>
      </c>
      <c r="M416" s="4">
        <v>2.19</v>
      </c>
      <c r="N416" s="10">
        <v>8.3747368421052624</v>
      </c>
      <c r="O416" s="11">
        <v>1.24</v>
      </c>
      <c r="P416" s="10">
        <v>0</v>
      </c>
      <c r="Q416" s="19">
        <f t="shared" si="1385"/>
        <v>-8.4</v>
      </c>
      <c r="R416" s="21">
        <f t="shared" si="1725"/>
        <v>502.09999999999991</v>
      </c>
      <c r="S416" s="4">
        <f t="shared" si="1726"/>
        <v>2.19</v>
      </c>
      <c r="T416" s="10">
        <f t="shared" si="1727"/>
        <v>1</v>
      </c>
      <c r="U416" s="11">
        <f t="shared" si="1728"/>
        <v>1.24</v>
      </c>
      <c r="V416" s="10">
        <f t="shared" si="1729"/>
        <v>1</v>
      </c>
      <c r="W416" s="19">
        <f t="shared" si="1126"/>
        <v>-0.76</v>
      </c>
      <c r="X416" s="21">
        <f t="shared" si="1730"/>
        <v>231.80000000000004</v>
      </c>
      <c r="Y416" s="4">
        <f t="shared" si="1731"/>
        <v>2.19</v>
      </c>
      <c r="Z416" s="10">
        <v>1.8282486631016044</v>
      </c>
      <c r="AA416" s="11">
        <f t="shared" si="1732"/>
        <v>1.24</v>
      </c>
      <c r="AB416" s="10">
        <v>0</v>
      </c>
      <c r="AC416" s="19">
        <f t="shared" si="1130"/>
        <v>0</v>
      </c>
      <c r="AD416" s="19">
        <f t="shared" si="1131"/>
        <v>-1.83</v>
      </c>
      <c r="AE416" s="21">
        <f t="shared" si="1733"/>
        <v>104.68000000000004</v>
      </c>
      <c r="AF416" s="4">
        <f t="shared" si="1734"/>
        <v>2.19</v>
      </c>
      <c r="AG416" s="10">
        <f t="shared" si="1735"/>
        <v>0.5</v>
      </c>
      <c r="AH416" s="11">
        <f t="shared" si="1736"/>
        <v>1.24</v>
      </c>
      <c r="AI416" s="10">
        <v>0</v>
      </c>
      <c r="AJ416" s="19">
        <f t="shared" si="1136"/>
        <v>-0.5</v>
      </c>
      <c r="AK416" s="21">
        <f t="shared" si="1737"/>
        <v>105.52000000000001</v>
      </c>
      <c r="AL416" s="36"/>
    </row>
    <row r="417" spans="1:38" x14ac:dyDescent="0.2">
      <c r="A417" s="37"/>
      <c r="B417" s="13">
        <f t="shared" si="1399"/>
        <v>412</v>
      </c>
      <c r="C417" s="2" t="s">
        <v>914</v>
      </c>
      <c r="D417" s="28">
        <v>45106</v>
      </c>
      <c r="E417" s="2" t="s">
        <v>42</v>
      </c>
      <c r="F417" s="23" t="s">
        <v>33</v>
      </c>
      <c r="G417" s="23" t="s">
        <v>53</v>
      </c>
      <c r="H417" s="23">
        <v>1147</v>
      </c>
      <c r="I417" s="23" t="s">
        <v>80</v>
      </c>
      <c r="J417" s="23" t="s">
        <v>74</v>
      </c>
      <c r="K417" s="63" t="s">
        <v>319</v>
      </c>
      <c r="L417" s="12" t="s">
        <v>46</v>
      </c>
      <c r="M417" s="4">
        <v>2.83</v>
      </c>
      <c r="N417" s="10">
        <v>5.4882758620689645</v>
      </c>
      <c r="O417" s="11">
        <v>1.59</v>
      </c>
      <c r="P417" s="10">
        <v>0</v>
      </c>
      <c r="Q417" s="19">
        <f t="shared" si="1385"/>
        <v>-5.5</v>
      </c>
      <c r="R417" s="21">
        <f t="shared" ref="R417" si="1738">Q417+R416</f>
        <v>496.59999999999991</v>
      </c>
      <c r="S417" s="4">
        <f t="shared" ref="S417" si="1739">M417</f>
        <v>2.83</v>
      </c>
      <c r="T417" s="10">
        <f t="shared" ref="T417" si="1740">IF(S417&gt;0,T$4,0)</f>
        <v>1</v>
      </c>
      <c r="U417" s="11">
        <f t="shared" ref="U417" si="1741">O417</f>
        <v>1.59</v>
      </c>
      <c r="V417" s="10">
        <f t="shared" ref="V417" si="1742">IF(U417&gt;0,V$4,0)</f>
        <v>1</v>
      </c>
      <c r="W417" s="19">
        <f t="shared" si="1126"/>
        <v>-2</v>
      </c>
      <c r="X417" s="21">
        <f t="shared" ref="X417" si="1743">W417+X416</f>
        <v>229.80000000000004</v>
      </c>
      <c r="Y417" s="4">
        <f t="shared" ref="Y417" si="1744">S417</f>
        <v>2.83</v>
      </c>
      <c r="Z417" s="10">
        <v>1.414424778761062</v>
      </c>
      <c r="AA417" s="11">
        <f t="shared" ref="AA417" si="1745">U417</f>
        <v>1.59</v>
      </c>
      <c r="AB417" s="10">
        <v>0</v>
      </c>
      <c r="AC417" s="19">
        <f t="shared" si="1130"/>
        <v>0</v>
      </c>
      <c r="AD417" s="19">
        <f t="shared" si="1131"/>
        <v>-1.41</v>
      </c>
      <c r="AE417" s="21">
        <f t="shared" ref="AE417" si="1746">AD417+AE416</f>
        <v>103.27000000000004</v>
      </c>
      <c r="AF417" s="4">
        <f t="shared" ref="AF417" si="1747">M417</f>
        <v>2.83</v>
      </c>
      <c r="AG417" s="10">
        <f t="shared" ref="AG417" si="1748">IF(K417=$AH$3,$AG$3,IF(K417=$AH$4,$AG$4,IF(K417=$AJ$3,$AI$3,IF(K417=$AJ$4,$AI$4,0))))</f>
        <v>1</v>
      </c>
      <c r="AH417" s="11">
        <f t="shared" ref="AH417" si="1749">O417</f>
        <v>1.59</v>
      </c>
      <c r="AI417" s="10">
        <v>0</v>
      </c>
      <c r="AJ417" s="19">
        <f t="shared" si="1136"/>
        <v>-1</v>
      </c>
      <c r="AK417" s="21">
        <f t="shared" ref="AK417" si="1750">AJ417+AK416</f>
        <v>104.52000000000001</v>
      </c>
      <c r="AL417" s="36"/>
    </row>
    <row r="418" spans="1:38" x14ac:dyDescent="0.2">
      <c r="A418" s="37" t="s">
        <v>159</v>
      </c>
      <c r="B418" s="29"/>
      <c r="C418" s="30"/>
      <c r="D418" s="31"/>
      <c r="E418" s="30"/>
      <c r="F418" s="32"/>
      <c r="G418" s="32"/>
      <c r="H418" s="32"/>
      <c r="I418" s="32"/>
      <c r="J418" s="32"/>
      <c r="K418" s="32"/>
      <c r="L418" s="33"/>
      <c r="M418" s="33"/>
      <c r="N418" s="33"/>
      <c r="O418" s="33"/>
      <c r="P418" s="33"/>
      <c r="Q418" s="34"/>
      <c r="R418" s="34"/>
      <c r="S418" s="33"/>
      <c r="T418" s="33"/>
      <c r="U418" s="33"/>
      <c r="V418" s="33"/>
      <c r="W418" s="34"/>
      <c r="X418" s="48" t="s">
        <v>91</v>
      </c>
      <c r="Y418" s="33"/>
      <c r="Z418" s="33"/>
      <c r="AA418" s="33"/>
      <c r="AB418" s="33"/>
      <c r="AC418" s="33"/>
      <c r="AD418" s="34"/>
      <c r="AE418" s="48"/>
      <c r="AF418" s="33"/>
      <c r="AG418" s="33"/>
      <c r="AH418" s="33"/>
      <c r="AI418" s="33"/>
      <c r="AJ418" s="34"/>
      <c r="AK418" s="48" t="s">
        <v>91</v>
      </c>
      <c r="AL418" s="35"/>
    </row>
    <row r="420" spans="1:38" x14ac:dyDescent="0.2">
      <c r="K420" s="123"/>
    </row>
    <row r="422" spans="1:38" x14ac:dyDescent="0.2">
      <c r="L422" s="23"/>
      <c r="AK422" s="66"/>
    </row>
    <row r="423" spans="1:38" x14ac:dyDescent="0.2">
      <c r="L423" s="23"/>
      <c r="M423" s="120"/>
    </row>
    <row r="424" spans="1:38" x14ac:dyDescent="0.2">
      <c r="L424" s="23"/>
      <c r="M424" s="120"/>
    </row>
    <row r="426" spans="1:38" x14ac:dyDescent="0.2">
      <c r="M426" s="122"/>
    </row>
    <row r="427" spans="1:38" x14ac:dyDescent="0.2">
      <c r="M427" s="122"/>
    </row>
    <row r="431" spans="1:38" x14ac:dyDescent="0.2">
      <c r="K431" s="11"/>
      <c r="M431" s="124"/>
    </row>
    <row r="432" spans="1:38" x14ac:dyDescent="0.2">
      <c r="K432" s="11"/>
      <c r="M432" s="124"/>
    </row>
    <row r="436" spans="13:13" x14ac:dyDescent="0.2">
      <c r="M436" s="124"/>
    </row>
    <row r="437" spans="13:13" x14ac:dyDescent="0.2">
      <c r="M437" s="124"/>
    </row>
  </sheetData>
  <sheetProtection algorithmName="SHA-512" hashValue="vqKnx2LIWfhqOrmcR242nrjLVy4wh8CWRzrYBzyWGpL9HIGVseQjJ3lkSLHvS3Wk1pDLTnpF1Ip0mAxhk9C3fA==" saltValue="8fdhPmwE6i1sXmOOdvNbHg==" spinCount="100000" sheet="1" objects="1" scenarios="1"/>
  <dataConsolidate/>
  <mergeCells count="4">
    <mergeCell ref="M1:R4"/>
    <mergeCell ref="S1:X3"/>
    <mergeCell ref="Y1:AE4"/>
    <mergeCell ref="AF1:AK2"/>
  </mergeCells>
  <pageMargins left="0.7" right="0.7" top="0.75" bottom="0.75" header="0" footer="0"/>
  <pageSetup paperSize="9" scale="10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3235-7D52-674E-B6AC-4FF9A5D099EF}">
  <sheetPr>
    <pageSetUpPr fitToPage="1"/>
  </sheetPr>
  <dimension ref="A1:AF261"/>
  <sheetViews>
    <sheetView showGridLines="0" zoomScale="90" zoomScaleNormal="90" workbookViewId="0">
      <pane xSplit="3" ySplit="4" topLeftCell="D247" activePane="bottomRight" state="frozen"/>
      <selection activeCell="J30" sqref="J30"/>
      <selection pane="topRight" activeCell="J30" sqref="J30"/>
      <selection pane="bottomLeft" activeCell="J30" sqref="J30"/>
      <selection pane="bottomRight" activeCell="F250" sqref="F250"/>
    </sheetView>
  </sheetViews>
  <sheetFormatPr baseColWidth="10" defaultColWidth="14.5" defaultRowHeight="16" outlineLevelCol="1" x14ac:dyDescent="0.2"/>
  <cols>
    <col min="1" max="1" width="4.33203125" style="2" customWidth="1"/>
    <col min="2" max="2" width="4.1640625" style="2" customWidth="1" outlineLevel="1"/>
    <col min="3" max="3" width="32.5" style="2" bestFit="1" customWidth="1"/>
    <col min="4" max="4" width="10.6640625" style="2" bestFit="1" customWidth="1"/>
    <col min="5" max="5" width="14.6640625" style="2" bestFit="1" customWidth="1"/>
    <col min="6" max="6" width="5.1640625" style="23" bestFit="1" customWidth="1"/>
    <col min="7" max="7" width="7.5" style="23" bestFit="1" customWidth="1"/>
    <col min="8" max="8" width="8.83203125" style="23" customWidth="1"/>
    <col min="9" max="9" width="9.1640625" style="23" bestFit="1" customWidth="1"/>
    <col min="10" max="10" width="5.5" style="23" bestFit="1" customWidth="1"/>
    <col min="11" max="11" width="6.33203125" style="2" bestFit="1" customWidth="1"/>
    <col min="12" max="12" width="9.6640625" style="2" bestFit="1" customWidth="1"/>
    <col min="13" max="13" width="6" style="2" bestFit="1" customWidth="1"/>
    <col min="14" max="14" width="8.83203125" style="2" bestFit="1" customWidth="1"/>
    <col min="15" max="15" width="5.6640625" style="2" bestFit="1" customWidth="1"/>
    <col min="16" max="16" width="7" style="2" customWidth="1"/>
    <col min="17" max="17" width="7" style="2" customWidth="1" outlineLevel="1"/>
    <col min="18" max="18" width="5" customWidth="1"/>
    <col min="33" max="16384" width="14.5" style="2"/>
  </cols>
  <sheetData>
    <row r="1" spans="1:18" ht="16" customHeight="1" x14ac:dyDescent="0.2">
      <c r="L1" s="138" t="s">
        <v>132</v>
      </c>
      <c r="M1" s="139"/>
      <c r="N1" s="139"/>
      <c r="O1" s="139"/>
      <c r="P1" s="139"/>
      <c r="Q1" s="140"/>
    </row>
    <row r="2" spans="1:18" x14ac:dyDescent="0.2">
      <c r="L2" s="144"/>
      <c r="M2" s="145"/>
      <c r="N2" s="145"/>
      <c r="O2" s="145"/>
      <c r="P2" s="145"/>
      <c r="Q2" s="146"/>
    </row>
    <row r="3" spans="1:18" x14ac:dyDescent="0.2">
      <c r="L3" s="38"/>
      <c r="M3" s="62">
        <v>1</v>
      </c>
      <c r="N3" s="39" t="s">
        <v>130</v>
      </c>
      <c r="O3" s="62">
        <v>0.5</v>
      </c>
      <c r="P3" s="39" t="s">
        <v>131</v>
      </c>
      <c r="Q3" s="40"/>
    </row>
    <row r="4" spans="1:18" x14ac:dyDescent="0.2">
      <c r="A4" s="37"/>
      <c r="B4" s="41" t="s">
        <v>75</v>
      </c>
      <c r="C4" s="42" t="s">
        <v>17</v>
      </c>
      <c r="D4" s="43" t="s">
        <v>0</v>
      </c>
      <c r="E4" s="42" t="s">
        <v>16</v>
      </c>
      <c r="F4" s="43" t="s">
        <v>15</v>
      </c>
      <c r="G4" s="43" t="s">
        <v>54</v>
      </c>
      <c r="H4" s="43" t="s">
        <v>81</v>
      </c>
      <c r="I4" s="43" t="s">
        <v>303</v>
      </c>
      <c r="J4" s="43" t="s">
        <v>73</v>
      </c>
      <c r="K4" s="43" t="s">
        <v>12</v>
      </c>
      <c r="L4" s="44" t="s">
        <v>14</v>
      </c>
      <c r="M4" s="43" t="s">
        <v>11</v>
      </c>
      <c r="N4" s="43" t="s">
        <v>13</v>
      </c>
      <c r="O4" s="43" t="s">
        <v>11</v>
      </c>
      <c r="P4" s="43" t="s">
        <v>9</v>
      </c>
      <c r="Q4" s="45" t="s">
        <v>70</v>
      </c>
      <c r="R4" s="35"/>
    </row>
    <row r="5" spans="1:18" customFormat="1" x14ac:dyDescent="0.2">
      <c r="A5" s="37"/>
      <c r="B5" s="13">
        <v>1</v>
      </c>
      <c r="C5" s="2" t="s">
        <v>222</v>
      </c>
      <c r="D5" s="28">
        <v>44778</v>
      </c>
      <c r="E5" s="2" t="s">
        <v>25</v>
      </c>
      <c r="F5" s="23" t="s">
        <v>29</v>
      </c>
      <c r="G5" s="23" t="s">
        <v>53</v>
      </c>
      <c r="H5" s="23">
        <v>1100</v>
      </c>
      <c r="I5" s="23" t="s">
        <v>76</v>
      </c>
      <c r="J5" s="23" t="s">
        <v>74</v>
      </c>
      <c r="K5" s="12" t="s">
        <v>2</v>
      </c>
      <c r="L5" s="4">
        <v>3.7</v>
      </c>
      <c r="M5" s="10">
        <f t="shared" ref="M5:M18" si="0">IF(L5&gt;0,M$3,0)</f>
        <v>1</v>
      </c>
      <c r="N5" s="11">
        <v>0</v>
      </c>
      <c r="O5" s="10">
        <f t="shared" ref="O5:O18" si="1">IF(N5&gt;0,O$3,0)</f>
        <v>0</v>
      </c>
      <c r="P5" s="19">
        <f>ROUND(IF(OR($K5="1st",$K5="WON"),($L5*$M5)+($N5*$O5),IF(OR($K5="2nd",$K5="3rd"),IF($N5="NTD",0,($N5*$O5))))-($M5+$O5),2)</f>
        <v>2.7</v>
      </c>
      <c r="Q5" s="21">
        <f>P5</f>
        <v>2.7</v>
      </c>
      <c r="R5" s="36"/>
    </row>
    <row r="6" spans="1:18" customFormat="1" x14ac:dyDescent="0.2">
      <c r="A6" s="37"/>
      <c r="B6" s="13">
        <f t="shared" ref="B6:B260" si="2">B5+1</f>
        <v>2</v>
      </c>
      <c r="C6" s="2" t="s">
        <v>365</v>
      </c>
      <c r="D6" s="28">
        <v>44779</v>
      </c>
      <c r="E6" s="2" t="s">
        <v>122</v>
      </c>
      <c r="F6" s="23" t="s">
        <v>27</v>
      </c>
      <c r="G6" s="23" t="s">
        <v>312</v>
      </c>
      <c r="H6" s="23">
        <v>1400</v>
      </c>
      <c r="I6" s="23" t="s">
        <v>78</v>
      </c>
      <c r="J6" s="23" t="s">
        <v>87</v>
      </c>
      <c r="K6" s="12" t="s">
        <v>5</v>
      </c>
      <c r="L6" s="4">
        <v>2.25</v>
      </c>
      <c r="M6" s="10">
        <f t="shared" si="0"/>
        <v>1</v>
      </c>
      <c r="N6" s="11">
        <v>0</v>
      </c>
      <c r="O6" s="10">
        <f t="shared" si="1"/>
        <v>0</v>
      </c>
      <c r="P6" s="19">
        <f t="shared" ref="P6:P10" si="3">ROUND(IF(OR($K6="1st",$K6="WON"),($L6*$M6)+($N6*$O6),IF(OR($K6="2nd",$K6="3rd"),IF($N6="NTD",0,($N6*$O6))))-($M6+$O6),2)</f>
        <v>-1</v>
      </c>
      <c r="Q6" s="21">
        <f t="shared" ref="Q6:Q18" si="4">P6+Q5</f>
        <v>1.7000000000000002</v>
      </c>
      <c r="R6" s="36"/>
    </row>
    <row r="7" spans="1:18" customFormat="1" x14ac:dyDescent="0.2">
      <c r="A7" s="37"/>
      <c r="B7" s="13">
        <f t="shared" si="2"/>
        <v>3</v>
      </c>
      <c r="C7" s="2" t="s">
        <v>96</v>
      </c>
      <c r="D7" s="28">
        <v>44779</v>
      </c>
      <c r="E7" s="2" t="s">
        <v>122</v>
      </c>
      <c r="F7" s="23" t="s">
        <v>33</v>
      </c>
      <c r="G7" s="23" t="s">
        <v>58</v>
      </c>
      <c r="H7" s="23">
        <v>1300</v>
      </c>
      <c r="I7" s="23" t="s">
        <v>78</v>
      </c>
      <c r="J7" s="23" t="s">
        <v>87</v>
      </c>
      <c r="K7" s="12" t="s">
        <v>65</v>
      </c>
      <c r="L7" s="4">
        <v>18</v>
      </c>
      <c r="M7" s="10">
        <f t="shared" si="0"/>
        <v>1</v>
      </c>
      <c r="N7" s="11">
        <v>0</v>
      </c>
      <c r="O7" s="10">
        <f t="shared" si="1"/>
        <v>0</v>
      </c>
      <c r="P7" s="19">
        <f t="shared" si="3"/>
        <v>-1</v>
      </c>
      <c r="Q7" s="21">
        <f t="shared" si="4"/>
        <v>0.70000000000000018</v>
      </c>
      <c r="R7" s="36"/>
    </row>
    <row r="8" spans="1:18" customFormat="1" x14ac:dyDescent="0.2">
      <c r="A8" s="37"/>
      <c r="B8" s="13">
        <f t="shared" si="2"/>
        <v>4</v>
      </c>
      <c r="C8" s="2" t="s">
        <v>366</v>
      </c>
      <c r="D8" s="28">
        <v>44779</v>
      </c>
      <c r="E8" s="2" t="s">
        <v>24</v>
      </c>
      <c r="F8" s="23" t="s">
        <v>22</v>
      </c>
      <c r="G8" s="23" t="s">
        <v>89</v>
      </c>
      <c r="H8" s="23">
        <v>1100</v>
      </c>
      <c r="I8" s="23" t="s">
        <v>78</v>
      </c>
      <c r="J8" s="23" t="s">
        <v>74</v>
      </c>
      <c r="K8" s="12" t="s">
        <v>67</v>
      </c>
      <c r="L8" s="4">
        <v>21</v>
      </c>
      <c r="M8" s="10">
        <f t="shared" si="0"/>
        <v>1</v>
      </c>
      <c r="N8" s="11">
        <v>0</v>
      </c>
      <c r="O8" s="10">
        <f t="shared" si="1"/>
        <v>0</v>
      </c>
      <c r="P8" s="19">
        <f t="shared" si="3"/>
        <v>-1</v>
      </c>
      <c r="Q8" s="21">
        <f t="shared" ref="Q8:Q12" si="5">P8+Q7</f>
        <v>-0.29999999999999982</v>
      </c>
      <c r="R8" s="36"/>
    </row>
    <row r="9" spans="1:18" customFormat="1" x14ac:dyDescent="0.2">
      <c r="A9" s="37"/>
      <c r="B9" s="13">
        <f t="shared" si="2"/>
        <v>5</v>
      </c>
      <c r="C9" s="2" t="s">
        <v>280</v>
      </c>
      <c r="D9" s="28">
        <v>44784</v>
      </c>
      <c r="E9" s="2" t="s">
        <v>19</v>
      </c>
      <c r="F9" s="23" t="s">
        <v>33</v>
      </c>
      <c r="G9" s="23" t="s">
        <v>55</v>
      </c>
      <c r="H9" s="23">
        <v>1106</v>
      </c>
      <c r="I9" s="23" t="s">
        <v>79</v>
      </c>
      <c r="J9" s="23" t="s">
        <v>74</v>
      </c>
      <c r="K9" s="12" t="s">
        <v>2</v>
      </c>
      <c r="L9" s="4">
        <v>3.2</v>
      </c>
      <c r="M9" s="10">
        <f t="shared" si="0"/>
        <v>1</v>
      </c>
      <c r="N9" s="11">
        <v>0</v>
      </c>
      <c r="O9" s="10">
        <f t="shared" si="1"/>
        <v>0</v>
      </c>
      <c r="P9" s="19">
        <f t="shared" si="3"/>
        <v>2.2000000000000002</v>
      </c>
      <c r="Q9" s="21">
        <f t="shared" si="5"/>
        <v>1.9000000000000004</v>
      </c>
      <c r="R9" s="36"/>
    </row>
    <row r="10" spans="1:18" customFormat="1" x14ac:dyDescent="0.2">
      <c r="A10" s="37"/>
      <c r="B10" s="13">
        <f t="shared" si="2"/>
        <v>6</v>
      </c>
      <c r="C10" s="2" t="s">
        <v>364</v>
      </c>
      <c r="D10" s="28">
        <v>44784</v>
      </c>
      <c r="E10" s="2" t="s">
        <v>149</v>
      </c>
      <c r="F10" s="23" t="s">
        <v>29</v>
      </c>
      <c r="G10" s="23" t="s">
        <v>53</v>
      </c>
      <c r="H10" s="23">
        <v>900</v>
      </c>
      <c r="I10" s="23" t="s">
        <v>80</v>
      </c>
      <c r="J10" s="23" t="s">
        <v>87</v>
      </c>
      <c r="K10" s="12" t="s">
        <v>2</v>
      </c>
      <c r="L10" s="4">
        <v>1.7</v>
      </c>
      <c r="M10" s="10">
        <f t="shared" si="0"/>
        <v>1</v>
      </c>
      <c r="N10" s="11">
        <v>0</v>
      </c>
      <c r="O10" s="10">
        <f t="shared" si="1"/>
        <v>0</v>
      </c>
      <c r="P10" s="19">
        <f t="shared" si="3"/>
        <v>0.7</v>
      </c>
      <c r="Q10" s="21">
        <f t="shared" si="5"/>
        <v>2.6000000000000005</v>
      </c>
      <c r="R10" s="36"/>
    </row>
    <row r="11" spans="1:18" customFormat="1" x14ac:dyDescent="0.2">
      <c r="A11" s="37"/>
      <c r="B11" s="13">
        <f t="shared" si="2"/>
        <v>7</v>
      </c>
      <c r="C11" s="2" t="s">
        <v>363</v>
      </c>
      <c r="D11" s="28">
        <v>44786</v>
      </c>
      <c r="E11" s="2" t="s">
        <v>40</v>
      </c>
      <c r="F11" s="23" t="s">
        <v>27</v>
      </c>
      <c r="G11" s="23" t="s">
        <v>58</v>
      </c>
      <c r="H11" s="23">
        <v>1200</v>
      </c>
      <c r="I11" s="23" t="s">
        <v>79</v>
      </c>
      <c r="J11" s="23" t="s">
        <v>74</v>
      </c>
      <c r="K11" s="12" t="s">
        <v>49</v>
      </c>
      <c r="L11" s="4">
        <v>3.8</v>
      </c>
      <c r="M11" s="10">
        <f t="shared" si="0"/>
        <v>1</v>
      </c>
      <c r="N11" s="11">
        <v>0</v>
      </c>
      <c r="O11" s="10">
        <f t="shared" si="1"/>
        <v>0</v>
      </c>
      <c r="P11" s="19">
        <f t="shared" ref="P11:P260" si="6">ROUND(IF(OR($K11="1st",$K11="WON"),($L11*$M11)+($N11*$O11),IF(OR($K11="2nd",$K11="3rd"),IF($N11="NTD",0,($N11*$O11))))-($M11+$O11),2)</f>
        <v>-1</v>
      </c>
      <c r="Q11" s="21">
        <f t="shared" si="5"/>
        <v>1.6000000000000005</v>
      </c>
      <c r="R11" s="36"/>
    </row>
    <row r="12" spans="1:18" customFormat="1" x14ac:dyDescent="0.2">
      <c r="A12" s="37"/>
      <c r="B12" s="13">
        <f t="shared" si="2"/>
        <v>8</v>
      </c>
      <c r="C12" s="2" t="s">
        <v>156</v>
      </c>
      <c r="D12" s="28">
        <v>44790</v>
      </c>
      <c r="E12" s="2" t="s">
        <v>8</v>
      </c>
      <c r="F12" s="23" t="s">
        <v>27</v>
      </c>
      <c r="G12" s="23" t="s">
        <v>55</v>
      </c>
      <c r="H12" s="23">
        <v>1200</v>
      </c>
      <c r="I12" s="23" t="s">
        <v>80</v>
      </c>
      <c r="J12" s="23" t="s">
        <v>74</v>
      </c>
      <c r="K12" s="12" t="s">
        <v>46</v>
      </c>
      <c r="L12" s="4">
        <v>2.38</v>
      </c>
      <c r="M12" s="10">
        <f t="shared" si="0"/>
        <v>1</v>
      </c>
      <c r="N12" s="11">
        <v>1.65</v>
      </c>
      <c r="O12" s="10">
        <f t="shared" si="1"/>
        <v>0.5</v>
      </c>
      <c r="P12" s="19">
        <f t="shared" si="6"/>
        <v>-1.5</v>
      </c>
      <c r="Q12" s="21">
        <f t="shared" si="5"/>
        <v>0.10000000000000053</v>
      </c>
      <c r="R12" s="36"/>
    </row>
    <row r="13" spans="1:18" customFormat="1" x14ac:dyDescent="0.2">
      <c r="A13" s="37"/>
      <c r="B13" s="13">
        <f t="shared" si="2"/>
        <v>9</v>
      </c>
      <c r="C13" s="2" t="s">
        <v>362</v>
      </c>
      <c r="D13" s="28">
        <v>44791</v>
      </c>
      <c r="E13" s="2" t="s">
        <v>21</v>
      </c>
      <c r="F13" s="23" t="s">
        <v>18</v>
      </c>
      <c r="G13" s="23" t="s">
        <v>53</v>
      </c>
      <c r="H13" s="23">
        <v>1100</v>
      </c>
      <c r="I13" s="23" t="s">
        <v>80</v>
      </c>
      <c r="J13" s="23" t="s">
        <v>74</v>
      </c>
      <c r="K13" s="12" t="s">
        <v>60</v>
      </c>
      <c r="L13" s="4">
        <v>7</v>
      </c>
      <c r="M13" s="10">
        <f t="shared" si="0"/>
        <v>1</v>
      </c>
      <c r="N13" s="11">
        <v>2.2799999999999998</v>
      </c>
      <c r="O13" s="10">
        <f t="shared" si="1"/>
        <v>0.5</v>
      </c>
      <c r="P13" s="19">
        <f t="shared" si="6"/>
        <v>-1.5</v>
      </c>
      <c r="Q13" s="21">
        <f t="shared" si="4"/>
        <v>-1.3999999999999995</v>
      </c>
      <c r="R13" s="36"/>
    </row>
    <row r="14" spans="1:18" customFormat="1" x14ac:dyDescent="0.2">
      <c r="A14" s="37"/>
      <c r="B14" s="13">
        <f t="shared" si="2"/>
        <v>10</v>
      </c>
      <c r="C14" s="46" t="s">
        <v>342</v>
      </c>
      <c r="D14" s="28">
        <v>44791</v>
      </c>
      <c r="E14" s="2" t="s">
        <v>120</v>
      </c>
      <c r="F14" s="23" t="s">
        <v>3</v>
      </c>
      <c r="G14" s="23" t="s">
        <v>53</v>
      </c>
      <c r="H14" s="23">
        <v>1300</v>
      </c>
      <c r="I14" s="23" t="s">
        <v>79</v>
      </c>
      <c r="J14" s="23" t="s">
        <v>87</v>
      </c>
      <c r="K14" s="12" t="s">
        <v>2</v>
      </c>
      <c r="L14" s="4">
        <v>3.41</v>
      </c>
      <c r="M14" s="10">
        <f t="shared" si="0"/>
        <v>1</v>
      </c>
      <c r="N14" s="11">
        <v>1.54</v>
      </c>
      <c r="O14" s="10">
        <f t="shared" si="1"/>
        <v>0.5</v>
      </c>
      <c r="P14" s="19">
        <f t="shared" si="6"/>
        <v>2.68</v>
      </c>
      <c r="Q14" s="21">
        <f t="shared" si="4"/>
        <v>1.2800000000000007</v>
      </c>
      <c r="R14" s="36"/>
    </row>
    <row r="15" spans="1:18" customFormat="1" x14ac:dyDescent="0.2">
      <c r="A15" s="37"/>
      <c r="B15" s="13">
        <f t="shared" si="2"/>
        <v>11</v>
      </c>
      <c r="C15" s="46" t="s">
        <v>213</v>
      </c>
      <c r="D15" s="28">
        <v>44795</v>
      </c>
      <c r="E15" s="2" t="s">
        <v>36</v>
      </c>
      <c r="F15" s="23" t="s">
        <v>33</v>
      </c>
      <c r="G15" s="23" t="s">
        <v>56</v>
      </c>
      <c r="H15" s="23">
        <v>1000</v>
      </c>
      <c r="I15" s="23" t="s">
        <v>76</v>
      </c>
      <c r="J15" s="23" t="s">
        <v>74</v>
      </c>
      <c r="K15" s="12" t="s">
        <v>2</v>
      </c>
      <c r="L15" s="4">
        <v>13.58</v>
      </c>
      <c r="M15" s="10">
        <f t="shared" si="0"/>
        <v>1</v>
      </c>
      <c r="N15" s="11">
        <v>3.2</v>
      </c>
      <c r="O15" s="10">
        <f t="shared" si="1"/>
        <v>0.5</v>
      </c>
      <c r="P15" s="19">
        <f t="shared" si="6"/>
        <v>13.68</v>
      </c>
      <c r="Q15" s="21">
        <f t="shared" si="4"/>
        <v>14.96</v>
      </c>
      <c r="R15" s="36"/>
    </row>
    <row r="16" spans="1:18" customFormat="1" x14ac:dyDescent="0.2">
      <c r="A16" s="37"/>
      <c r="B16" s="13">
        <f t="shared" si="2"/>
        <v>12</v>
      </c>
      <c r="C16" s="46" t="s">
        <v>353</v>
      </c>
      <c r="D16" s="28">
        <v>44797</v>
      </c>
      <c r="E16" s="2" t="s">
        <v>122</v>
      </c>
      <c r="F16" s="23" t="s">
        <v>18</v>
      </c>
      <c r="G16" s="23" t="s">
        <v>53</v>
      </c>
      <c r="H16" s="23">
        <v>1100</v>
      </c>
      <c r="I16" s="23" t="s">
        <v>78</v>
      </c>
      <c r="J16" s="23" t="s">
        <v>87</v>
      </c>
      <c r="K16" s="12" t="s">
        <v>2</v>
      </c>
      <c r="L16" s="4">
        <v>5.76</v>
      </c>
      <c r="M16" s="10">
        <f t="shared" si="0"/>
        <v>1</v>
      </c>
      <c r="N16" s="11">
        <v>3.03</v>
      </c>
      <c r="O16" s="10">
        <f t="shared" si="1"/>
        <v>0.5</v>
      </c>
      <c r="P16" s="19">
        <f t="shared" si="6"/>
        <v>5.78</v>
      </c>
      <c r="Q16" s="21">
        <f t="shared" si="4"/>
        <v>20.740000000000002</v>
      </c>
      <c r="R16" s="36"/>
    </row>
    <row r="17" spans="1:19" customFormat="1" x14ac:dyDescent="0.2">
      <c r="A17" s="37"/>
      <c r="B17" s="13">
        <f t="shared" si="2"/>
        <v>13</v>
      </c>
      <c r="C17" s="46" t="s">
        <v>361</v>
      </c>
      <c r="D17" s="28">
        <v>44797</v>
      </c>
      <c r="E17" s="2" t="s">
        <v>35</v>
      </c>
      <c r="F17" s="23" t="s">
        <v>29</v>
      </c>
      <c r="G17" s="23" t="s">
        <v>55</v>
      </c>
      <c r="H17" s="23">
        <v>1400</v>
      </c>
      <c r="I17" s="23" t="s">
        <v>80</v>
      </c>
      <c r="J17" s="23" t="s">
        <v>74</v>
      </c>
      <c r="K17" s="12" t="s">
        <v>46</v>
      </c>
      <c r="L17" s="4">
        <v>30</v>
      </c>
      <c r="M17" s="10">
        <f t="shared" si="0"/>
        <v>1</v>
      </c>
      <c r="N17" s="11">
        <v>5.88</v>
      </c>
      <c r="O17" s="10">
        <f t="shared" si="1"/>
        <v>0.5</v>
      </c>
      <c r="P17" s="19">
        <f t="shared" si="6"/>
        <v>-1.5</v>
      </c>
      <c r="Q17" s="21">
        <f t="shared" si="4"/>
        <v>19.240000000000002</v>
      </c>
      <c r="R17" s="36"/>
    </row>
    <row r="18" spans="1:19" customFormat="1" x14ac:dyDescent="0.2">
      <c r="A18" s="37"/>
      <c r="B18" s="13">
        <f t="shared" si="2"/>
        <v>14</v>
      </c>
      <c r="C18" s="46" t="s">
        <v>332</v>
      </c>
      <c r="D18" s="28">
        <v>44798</v>
      </c>
      <c r="E18" s="2" t="s">
        <v>32</v>
      </c>
      <c r="F18" s="23" t="s">
        <v>37</v>
      </c>
      <c r="G18" s="23" t="s">
        <v>55</v>
      </c>
      <c r="H18" s="23">
        <v>1100</v>
      </c>
      <c r="I18" s="23" t="s">
        <v>80</v>
      </c>
      <c r="J18" s="23" t="s">
        <v>74</v>
      </c>
      <c r="K18" s="12" t="s">
        <v>52</v>
      </c>
      <c r="L18" s="4">
        <v>4.92</v>
      </c>
      <c r="M18" s="10">
        <f t="shared" si="0"/>
        <v>1</v>
      </c>
      <c r="N18" s="11">
        <v>1.97</v>
      </c>
      <c r="O18" s="10">
        <f t="shared" si="1"/>
        <v>0.5</v>
      </c>
      <c r="P18" s="19">
        <f t="shared" si="6"/>
        <v>-1.5</v>
      </c>
      <c r="Q18" s="21">
        <f t="shared" si="4"/>
        <v>17.740000000000002</v>
      </c>
      <c r="R18" s="36"/>
    </row>
    <row r="19" spans="1:19" customFormat="1" x14ac:dyDescent="0.2">
      <c r="A19" s="37"/>
      <c r="B19" s="13">
        <f t="shared" si="2"/>
        <v>15</v>
      </c>
      <c r="C19" s="46" t="s">
        <v>372</v>
      </c>
      <c r="D19" s="28">
        <v>44799</v>
      </c>
      <c r="E19" s="2" t="s">
        <v>36</v>
      </c>
      <c r="F19" s="23" t="s">
        <v>29</v>
      </c>
      <c r="G19" s="23" t="s">
        <v>53</v>
      </c>
      <c r="H19" s="23">
        <v>1200</v>
      </c>
      <c r="I19" s="23" t="s">
        <v>76</v>
      </c>
      <c r="J19" s="23" t="s">
        <v>74</v>
      </c>
      <c r="K19" s="12" t="s">
        <v>5</v>
      </c>
      <c r="L19" s="4">
        <v>3.17</v>
      </c>
      <c r="M19" s="10">
        <f t="shared" ref="M19" si="7">IF(L19&gt;0,M$3,0)</f>
        <v>1</v>
      </c>
      <c r="N19" s="11">
        <v>1.75</v>
      </c>
      <c r="O19" s="10">
        <f t="shared" ref="O19" si="8">IF(N19&gt;0,O$3,0)</f>
        <v>0.5</v>
      </c>
      <c r="P19" s="19">
        <f t="shared" si="6"/>
        <v>-0.63</v>
      </c>
      <c r="Q19" s="21">
        <f t="shared" ref="Q19" si="9">P19+Q18</f>
        <v>17.110000000000003</v>
      </c>
      <c r="R19" s="36"/>
    </row>
    <row r="20" spans="1:19" x14ac:dyDescent="0.2">
      <c r="A20" s="37"/>
      <c r="B20" s="13">
        <f t="shared" si="2"/>
        <v>16</v>
      </c>
      <c r="C20" s="46" t="s">
        <v>370</v>
      </c>
      <c r="D20" s="28">
        <v>44799</v>
      </c>
      <c r="E20" s="2" t="s">
        <v>119</v>
      </c>
      <c r="F20" s="23" t="s">
        <v>33</v>
      </c>
      <c r="G20" s="23" t="s">
        <v>55</v>
      </c>
      <c r="H20" s="23">
        <v>1200</v>
      </c>
      <c r="I20" s="23" t="s">
        <v>78</v>
      </c>
      <c r="J20" s="23" t="s">
        <v>87</v>
      </c>
      <c r="K20" s="12" t="s">
        <v>71</v>
      </c>
      <c r="L20" s="4">
        <v>8.0500000000000007</v>
      </c>
      <c r="M20" s="10">
        <f t="shared" ref="M20" si="10">IF(L20&gt;0,M$3,0)</f>
        <v>1</v>
      </c>
      <c r="N20" s="11">
        <v>2.69</v>
      </c>
      <c r="O20" s="10">
        <f t="shared" ref="O20" si="11">IF(N20&gt;0,O$3,0)</f>
        <v>0.5</v>
      </c>
      <c r="P20" s="19">
        <f t="shared" si="6"/>
        <v>-1.5</v>
      </c>
      <c r="Q20" s="21">
        <f t="shared" ref="Q20" si="12">P20+Q19</f>
        <v>15.610000000000003</v>
      </c>
      <c r="R20" s="36"/>
    </row>
    <row r="21" spans="1:19" x14ac:dyDescent="0.2">
      <c r="A21" s="37"/>
      <c r="B21" s="13">
        <f t="shared" si="2"/>
        <v>17</v>
      </c>
      <c r="C21" s="46" t="s">
        <v>260</v>
      </c>
      <c r="D21" s="28">
        <v>44800</v>
      </c>
      <c r="E21" s="2" t="s">
        <v>98</v>
      </c>
      <c r="F21" s="23" t="s">
        <v>29</v>
      </c>
      <c r="G21" s="23" t="s">
        <v>53</v>
      </c>
      <c r="H21" s="23">
        <v>1200</v>
      </c>
      <c r="I21" s="23" t="s">
        <v>78</v>
      </c>
      <c r="J21" s="23" t="s">
        <v>87</v>
      </c>
      <c r="K21" s="12" t="s">
        <v>2</v>
      </c>
      <c r="L21" s="4">
        <v>1.57</v>
      </c>
      <c r="M21" s="10">
        <f t="shared" ref="M21" si="13">IF(L21&gt;0,M$3,0)</f>
        <v>1</v>
      </c>
      <c r="N21" s="11">
        <v>1.0900000000000001</v>
      </c>
      <c r="O21" s="10">
        <f t="shared" ref="O21" si="14">IF(N21&gt;0,O$3,0)</f>
        <v>0.5</v>
      </c>
      <c r="P21" s="19">
        <f t="shared" si="6"/>
        <v>0.62</v>
      </c>
      <c r="Q21" s="21">
        <f t="shared" ref="Q21" si="15">P21+Q20</f>
        <v>16.230000000000004</v>
      </c>
      <c r="R21" s="36"/>
    </row>
    <row r="22" spans="1:19" x14ac:dyDescent="0.2">
      <c r="A22" s="37"/>
      <c r="B22" s="13">
        <f t="shared" si="2"/>
        <v>18</v>
      </c>
      <c r="C22" s="46" t="s">
        <v>377</v>
      </c>
      <c r="D22" s="28">
        <v>44801</v>
      </c>
      <c r="E22" s="2" t="s">
        <v>7</v>
      </c>
      <c r="F22" s="23" t="s">
        <v>29</v>
      </c>
      <c r="G22" s="23" t="s">
        <v>53</v>
      </c>
      <c r="H22" s="23">
        <v>1217</v>
      </c>
      <c r="I22" s="23" t="s">
        <v>80</v>
      </c>
      <c r="J22" s="23" t="s">
        <v>74</v>
      </c>
      <c r="K22" s="12" t="s">
        <v>2</v>
      </c>
      <c r="L22" s="4">
        <v>5.4</v>
      </c>
      <c r="M22" s="10">
        <f t="shared" ref="M22" si="16">IF(L22&gt;0,M$3,0)</f>
        <v>1</v>
      </c>
      <c r="N22" s="11">
        <v>1.94</v>
      </c>
      <c r="O22" s="10">
        <f t="shared" ref="O22" si="17">IF(N22&gt;0,O$3,0)</f>
        <v>0.5</v>
      </c>
      <c r="P22" s="19">
        <f t="shared" si="6"/>
        <v>4.87</v>
      </c>
      <c r="Q22" s="21">
        <f t="shared" ref="Q22" si="18">P22+Q21</f>
        <v>21.100000000000005</v>
      </c>
      <c r="R22" s="36"/>
    </row>
    <row r="23" spans="1:19" x14ac:dyDescent="0.2">
      <c r="A23" s="37"/>
      <c r="B23" s="24">
        <f t="shared" si="2"/>
        <v>19</v>
      </c>
      <c r="C23" s="65" t="s">
        <v>382</v>
      </c>
      <c r="D23" s="18">
        <v>44804</v>
      </c>
      <c r="E23" s="3" t="s">
        <v>35</v>
      </c>
      <c r="F23" s="25" t="s">
        <v>3</v>
      </c>
      <c r="G23" s="25" t="s">
        <v>82</v>
      </c>
      <c r="H23" s="25">
        <v>1400</v>
      </c>
      <c r="I23" s="25" t="s">
        <v>80</v>
      </c>
      <c r="J23" s="25" t="s">
        <v>74</v>
      </c>
      <c r="K23" s="14" t="s">
        <v>46</v>
      </c>
      <c r="L23" s="15">
        <v>12.5</v>
      </c>
      <c r="M23" s="16">
        <f t="shared" ref="M23" si="19">IF(L23&gt;0,M$3,0)</f>
        <v>1</v>
      </c>
      <c r="N23" s="17">
        <v>3.47</v>
      </c>
      <c r="O23" s="16">
        <f t="shared" ref="O23" si="20">IF(N23&gt;0,O$3,0)</f>
        <v>0.5</v>
      </c>
      <c r="P23" s="20">
        <f t="shared" si="6"/>
        <v>-1.5</v>
      </c>
      <c r="Q23" s="22">
        <f t="shared" ref="Q23" si="21">P23+Q22</f>
        <v>19.600000000000005</v>
      </c>
      <c r="R23" s="36"/>
    </row>
    <row r="24" spans="1:19" x14ac:dyDescent="0.2">
      <c r="A24" s="37"/>
      <c r="B24" s="13">
        <f t="shared" si="2"/>
        <v>20</v>
      </c>
      <c r="C24" s="46" t="s">
        <v>387</v>
      </c>
      <c r="D24" s="28">
        <v>44809</v>
      </c>
      <c r="E24" s="2" t="s">
        <v>388</v>
      </c>
      <c r="F24" s="23" t="s">
        <v>33</v>
      </c>
      <c r="G24" s="23" t="s">
        <v>249</v>
      </c>
      <c r="H24" s="23">
        <v>1200</v>
      </c>
      <c r="I24" s="23" t="s">
        <v>78</v>
      </c>
      <c r="J24" s="23" t="s">
        <v>87</v>
      </c>
      <c r="K24" s="12" t="s">
        <v>2</v>
      </c>
      <c r="L24" s="4">
        <v>2.48</v>
      </c>
      <c r="M24" s="10">
        <f t="shared" ref="M24" si="22">IF(L24&gt;0,M$3,0)</f>
        <v>1</v>
      </c>
      <c r="N24" s="11">
        <v>1.34</v>
      </c>
      <c r="O24" s="10">
        <f t="shared" ref="O24" si="23">IF(N24&gt;0,O$3,0)</f>
        <v>0.5</v>
      </c>
      <c r="P24" s="19">
        <f t="shared" si="6"/>
        <v>1.65</v>
      </c>
      <c r="Q24" s="21">
        <f t="shared" ref="Q24" si="24">P24+Q23</f>
        <v>21.250000000000004</v>
      </c>
      <c r="R24" s="36"/>
    </row>
    <row r="25" spans="1:19" x14ac:dyDescent="0.2">
      <c r="A25" s="37"/>
      <c r="B25" s="13">
        <f t="shared" si="2"/>
        <v>21</v>
      </c>
      <c r="C25" s="46" t="s">
        <v>394</v>
      </c>
      <c r="D25" s="28">
        <v>44814</v>
      </c>
      <c r="E25" s="2" t="s">
        <v>98</v>
      </c>
      <c r="F25" s="23" t="s">
        <v>33</v>
      </c>
      <c r="G25" s="23" t="s">
        <v>53</v>
      </c>
      <c r="H25" s="23">
        <v>1200</v>
      </c>
      <c r="I25" s="23" t="s">
        <v>78</v>
      </c>
      <c r="J25" s="23" t="s">
        <v>87</v>
      </c>
      <c r="K25" s="12" t="s">
        <v>2</v>
      </c>
      <c r="L25" s="4">
        <v>6.4</v>
      </c>
      <c r="M25" s="10">
        <f t="shared" ref="M25" si="25">IF(L25&gt;0,M$3,0)</f>
        <v>1</v>
      </c>
      <c r="N25" s="11">
        <v>2.36</v>
      </c>
      <c r="O25" s="10">
        <f t="shared" ref="O25" si="26">IF(N25&gt;0,O$3,0)</f>
        <v>0.5</v>
      </c>
      <c r="P25" s="19">
        <f t="shared" si="6"/>
        <v>6.08</v>
      </c>
      <c r="Q25" s="21">
        <f t="shared" ref="Q25" si="27">P25+Q24</f>
        <v>27.330000000000005</v>
      </c>
      <c r="R25" s="36"/>
    </row>
    <row r="26" spans="1:19" x14ac:dyDescent="0.2">
      <c r="A26" s="37"/>
      <c r="B26" s="13">
        <f t="shared" si="2"/>
        <v>22</v>
      </c>
      <c r="C26" s="46" t="s">
        <v>404</v>
      </c>
      <c r="D26" s="28">
        <v>44818</v>
      </c>
      <c r="E26" s="2" t="s">
        <v>35</v>
      </c>
      <c r="F26" s="23" t="s">
        <v>37</v>
      </c>
      <c r="G26" s="23" t="s">
        <v>55</v>
      </c>
      <c r="H26" s="23">
        <v>1300</v>
      </c>
      <c r="I26" s="23" t="s">
        <v>79</v>
      </c>
      <c r="J26" s="23" t="s">
        <v>74</v>
      </c>
      <c r="K26" s="12" t="s">
        <v>51</v>
      </c>
      <c r="L26" s="4">
        <v>3.1</v>
      </c>
      <c r="M26" s="10">
        <f t="shared" ref="M26" si="28">IF(L26&gt;0,M$3,0)</f>
        <v>1</v>
      </c>
      <c r="N26" s="11">
        <v>2.04</v>
      </c>
      <c r="O26" s="10">
        <f t="shared" ref="O26" si="29">IF(N26&gt;0,O$3,0)</f>
        <v>0.5</v>
      </c>
      <c r="P26" s="19">
        <f t="shared" si="6"/>
        <v>-1.5</v>
      </c>
      <c r="Q26" s="21">
        <f t="shared" ref="Q26" si="30">P26+Q25</f>
        <v>25.830000000000005</v>
      </c>
      <c r="R26" s="36"/>
    </row>
    <row r="27" spans="1:19" x14ac:dyDescent="0.2">
      <c r="A27" s="37"/>
      <c r="B27" s="13">
        <f t="shared" si="2"/>
        <v>23</v>
      </c>
      <c r="C27" s="46" t="s">
        <v>392</v>
      </c>
      <c r="D27" s="28">
        <v>44822</v>
      </c>
      <c r="E27" s="2" t="s">
        <v>24</v>
      </c>
      <c r="F27" s="23" t="s">
        <v>39</v>
      </c>
      <c r="G27" s="23" t="s">
        <v>57</v>
      </c>
      <c r="H27" s="23">
        <v>1100</v>
      </c>
      <c r="I27" s="23" t="s">
        <v>80</v>
      </c>
      <c r="J27" s="23" t="s">
        <v>74</v>
      </c>
      <c r="K27" s="12" t="s">
        <v>2</v>
      </c>
      <c r="L27" s="4">
        <v>2.33</v>
      </c>
      <c r="M27" s="10">
        <f t="shared" ref="M27" si="31">IF(L27&gt;0,M$3,0)</f>
        <v>1</v>
      </c>
      <c r="N27" s="11">
        <v>1.29</v>
      </c>
      <c r="O27" s="10">
        <f t="shared" ref="O27" si="32">IF(N27&gt;0,O$3,0)</f>
        <v>0.5</v>
      </c>
      <c r="P27" s="19">
        <f t="shared" si="6"/>
        <v>1.48</v>
      </c>
      <c r="Q27" s="21">
        <f t="shared" ref="Q27" si="33">P27+Q26</f>
        <v>27.310000000000006</v>
      </c>
      <c r="R27" s="36"/>
    </row>
    <row r="28" spans="1:19" x14ac:dyDescent="0.2">
      <c r="A28" s="37"/>
      <c r="B28" s="13">
        <f t="shared" si="2"/>
        <v>24</v>
      </c>
      <c r="C28" s="46" t="s">
        <v>321</v>
      </c>
      <c r="D28" s="28">
        <v>44825</v>
      </c>
      <c r="E28" s="2" t="s">
        <v>32</v>
      </c>
      <c r="F28" s="23" t="s">
        <v>3</v>
      </c>
      <c r="G28" s="23" t="s">
        <v>53</v>
      </c>
      <c r="H28" s="23">
        <v>1400</v>
      </c>
      <c r="I28" s="23" t="s">
        <v>80</v>
      </c>
      <c r="J28" s="23" t="s">
        <v>74</v>
      </c>
      <c r="K28" s="12" t="s">
        <v>1</v>
      </c>
      <c r="L28" s="4">
        <v>5.3</v>
      </c>
      <c r="M28" s="10">
        <f t="shared" ref="M28" si="34">IF(L28&gt;0,M$3,0)</f>
        <v>1</v>
      </c>
      <c r="N28" s="11">
        <v>1.71</v>
      </c>
      <c r="O28" s="10">
        <f t="shared" ref="O28" si="35">IF(N28&gt;0,O$3,0)</f>
        <v>0.5</v>
      </c>
      <c r="P28" s="19">
        <f t="shared" si="6"/>
        <v>-0.65</v>
      </c>
      <c r="Q28" s="21">
        <f t="shared" ref="Q28" si="36">P28+Q27</f>
        <v>26.660000000000007</v>
      </c>
      <c r="R28" s="36"/>
    </row>
    <row r="29" spans="1:19" x14ac:dyDescent="0.2">
      <c r="A29" s="37"/>
      <c r="B29" s="13">
        <f t="shared" si="2"/>
        <v>25</v>
      </c>
      <c r="C29" s="46" t="s">
        <v>416</v>
      </c>
      <c r="D29" s="28">
        <v>44826</v>
      </c>
      <c r="E29" s="2" t="s">
        <v>7</v>
      </c>
      <c r="F29" s="23" t="s">
        <v>3</v>
      </c>
      <c r="G29" s="23" t="s">
        <v>53</v>
      </c>
      <c r="H29" s="23">
        <v>1017</v>
      </c>
      <c r="I29" s="23" t="s">
        <v>78</v>
      </c>
      <c r="J29" s="23" t="s">
        <v>74</v>
      </c>
      <c r="K29" s="12" t="s">
        <v>71</v>
      </c>
      <c r="L29" s="4">
        <v>3.47</v>
      </c>
      <c r="M29" s="10">
        <f t="shared" ref="M29" si="37">IF(L29&gt;0,M$3,0)</f>
        <v>1</v>
      </c>
      <c r="N29" s="11">
        <v>1.65</v>
      </c>
      <c r="O29" s="10">
        <f t="shared" ref="O29" si="38">IF(N29&gt;0,O$3,0)</f>
        <v>0.5</v>
      </c>
      <c r="P29" s="19">
        <f t="shared" si="6"/>
        <v>-1.5</v>
      </c>
      <c r="Q29" s="21">
        <f t="shared" ref="Q29" si="39">P29+Q28</f>
        <v>25.160000000000007</v>
      </c>
      <c r="R29" s="36"/>
    </row>
    <row r="30" spans="1:19" x14ac:dyDescent="0.2">
      <c r="A30" s="37"/>
      <c r="B30" s="13">
        <f t="shared" si="2"/>
        <v>26</v>
      </c>
      <c r="C30" s="46" t="s">
        <v>202</v>
      </c>
      <c r="D30" s="28">
        <v>44826</v>
      </c>
      <c r="E30" s="2" t="s">
        <v>7</v>
      </c>
      <c r="F30" s="23" t="s">
        <v>39</v>
      </c>
      <c r="G30" s="23" t="s">
        <v>55</v>
      </c>
      <c r="H30" s="23">
        <v>1117</v>
      </c>
      <c r="I30" s="23" t="s">
        <v>78</v>
      </c>
      <c r="J30" s="23" t="s">
        <v>74</v>
      </c>
      <c r="K30" s="12" t="s">
        <v>46</v>
      </c>
      <c r="L30" s="4">
        <v>1.75</v>
      </c>
      <c r="M30" s="10">
        <f t="shared" ref="M30" si="40">IF(L30&gt;0,M$3,0)</f>
        <v>1</v>
      </c>
      <c r="N30" s="11">
        <v>1.21</v>
      </c>
      <c r="O30" s="10">
        <f t="shared" ref="O30" si="41">IF(N30&gt;0,O$3,0)</f>
        <v>0.5</v>
      </c>
      <c r="P30" s="19">
        <f t="shared" si="6"/>
        <v>-1.5</v>
      </c>
      <c r="Q30" s="21">
        <f t="shared" ref="Q30" si="42">P30+Q29</f>
        <v>23.660000000000007</v>
      </c>
      <c r="R30" s="36"/>
    </row>
    <row r="31" spans="1:19" x14ac:dyDescent="0.2">
      <c r="A31" s="37"/>
      <c r="B31" s="13">
        <f t="shared" si="2"/>
        <v>27</v>
      </c>
      <c r="C31" s="46" t="s">
        <v>308</v>
      </c>
      <c r="D31" s="28">
        <v>44829</v>
      </c>
      <c r="E31" s="2" t="s">
        <v>35</v>
      </c>
      <c r="F31" s="23" t="s">
        <v>37</v>
      </c>
      <c r="G31" s="23" t="s">
        <v>86</v>
      </c>
      <c r="H31" s="23">
        <v>1400</v>
      </c>
      <c r="I31" s="23" t="s">
        <v>78</v>
      </c>
      <c r="J31" s="23" t="s">
        <v>74</v>
      </c>
      <c r="K31" s="12" t="s">
        <v>2</v>
      </c>
      <c r="L31" s="4">
        <v>4.5</v>
      </c>
      <c r="M31" s="10">
        <f t="shared" ref="M31:M32" si="43">IF(L31&gt;0,M$3,0)</f>
        <v>1</v>
      </c>
      <c r="N31" s="11">
        <v>1.84</v>
      </c>
      <c r="O31" s="10">
        <f t="shared" ref="O31:O32" si="44">IF(N31&gt;0,O$3,0)</f>
        <v>0.5</v>
      </c>
      <c r="P31" s="19">
        <f t="shared" si="6"/>
        <v>3.92</v>
      </c>
      <c r="Q31" s="21">
        <f t="shared" ref="Q31:Q32" si="45">P31+Q30</f>
        <v>27.580000000000005</v>
      </c>
      <c r="R31" s="36"/>
      <c r="S31" s="1"/>
    </row>
    <row r="32" spans="1:19" x14ac:dyDescent="0.2">
      <c r="A32" s="37"/>
      <c r="B32" s="13">
        <f>B31+1</f>
        <v>28</v>
      </c>
      <c r="C32" s="46" t="s">
        <v>390</v>
      </c>
      <c r="D32" s="28">
        <v>44832</v>
      </c>
      <c r="E32" s="2" t="s">
        <v>8</v>
      </c>
      <c r="F32" s="23" t="s">
        <v>3</v>
      </c>
      <c r="G32" s="23" t="s">
        <v>53</v>
      </c>
      <c r="H32" s="23">
        <v>1400</v>
      </c>
      <c r="I32" s="23" t="s">
        <v>78</v>
      </c>
      <c r="J32" s="23" t="s">
        <v>74</v>
      </c>
      <c r="K32" s="12" t="s">
        <v>46</v>
      </c>
      <c r="L32" s="4">
        <v>4.66</v>
      </c>
      <c r="M32" s="10">
        <f t="shared" si="43"/>
        <v>1</v>
      </c>
      <c r="N32" s="11">
        <v>1.69</v>
      </c>
      <c r="O32" s="10">
        <f t="shared" si="44"/>
        <v>0.5</v>
      </c>
      <c r="P32" s="19">
        <f t="shared" si="6"/>
        <v>-1.5</v>
      </c>
      <c r="Q32" s="21">
        <f t="shared" si="45"/>
        <v>26.080000000000005</v>
      </c>
      <c r="R32" s="36"/>
      <c r="S32" s="1"/>
    </row>
    <row r="33" spans="1:18" x14ac:dyDescent="0.2">
      <c r="A33" s="37"/>
      <c r="B33" s="24">
        <f>B32+1</f>
        <v>29</v>
      </c>
      <c r="C33" s="65" t="s">
        <v>406</v>
      </c>
      <c r="D33" s="18">
        <v>44833</v>
      </c>
      <c r="E33" s="3" t="s">
        <v>42</v>
      </c>
      <c r="F33" s="25" t="s">
        <v>126</v>
      </c>
      <c r="G33" s="25" t="s">
        <v>55</v>
      </c>
      <c r="H33" s="25">
        <v>1447</v>
      </c>
      <c r="I33" s="25" t="s">
        <v>78</v>
      </c>
      <c r="J33" s="25" t="s">
        <v>74</v>
      </c>
      <c r="K33" s="14" t="s">
        <v>65</v>
      </c>
      <c r="L33" s="15">
        <v>20</v>
      </c>
      <c r="M33" s="16">
        <f t="shared" ref="M33" si="46">IF(L33&gt;0,M$3,0)</f>
        <v>1</v>
      </c>
      <c r="N33" s="17">
        <v>4.2</v>
      </c>
      <c r="O33" s="16">
        <f t="shared" ref="O33" si="47">IF(N33&gt;0,O$3,0)</f>
        <v>0.5</v>
      </c>
      <c r="P33" s="20">
        <f t="shared" si="6"/>
        <v>-1.5</v>
      </c>
      <c r="Q33" s="22">
        <f>P33+Q32</f>
        <v>24.580000000000005</v>
      </c>
      <c r="R33" s="36"/>
    </row>
    <row r="34" spans="1:18" x14ac:dyDescent="0.2">
      <c r="A34" s="37"/>
      <c r="B34" s="13">
        <f t="shared" si="2"/>
        <v>30</v>
      </c>
      <c r="C34" s="46" t="s">
        <v>193</v>
      </c>
      <c r="D34" s="28">
        <v>44835</v>
      </c>
      <c r="E34" s="2" t="s">
        <v>116</v>
      </c>
      <c r="F34" s="23" t="s">
        <v>29</v>
      </c>
      <c r="G34" s="23" t="s">
        <v>433</v>
      </c>
      <c r="H34" s="23">
        <v>1000</v>
      </c>
      <c r="I34" s="23" t="s">
        <v>79</v>
      </c>
      <c r="J34" s="23" t="s">
        <v>101</v>
      </c>
      <c r="K34" s="12" t="s">
        <v>2</v>
      </c>
      <c r="L34" s="4">
        <v>2.85</v>
      </c>
      <c r="M34" s="10">
        <f t="shared" ref="M34:M35" si="48">IF(L34&gt;0,M$3,0)</f>
        <v>1</v>
      </c>
      <c r="N34" s="11">
        <v>1.4</v>
      </c>
      <c r="O34" s="10">
        <f t="shared" ref="O34:O35" si="49">IF(N34&gt;0,O$3,0)</f>
        <v>0.5</v>
      </c>
      <c r="P34" s="19">
        <f t="shared" si="6"/>
        <v>2.0499999999999998</v>
      </c>
      <c r="Q34" s="21">
        <f t="shared" ref="Q34:Q35" si="50">P34+Q33</f>
        <v>26.630000000000006</v>
      </c>
      <c r="R34" s="36"/>
    </row>
    <row r="35" spans="1:18" x14ac:dyDescent="0.2">
      <c r="A35" s="37"/>
      <c r="B35" s="13">
        <f t="shared" si="2"/>
        <v>31</v>
      </c>
      <c r="C35" s="46" t="s">
        <v>439</v>
      </c>
      <c r="D35" s="28">
        <v>44841</v>
      </c>
      <c r="E35" s="2" t="s">
        <v>440</v>
      </c>
      <c r="F35" s="23" t="s">
        <v>3</v>
      </c>
      <c r="G35" s="23" t="s">
        <v>249</v>
      </c>
      <c r="H35" s="23">
        <v>1000</v>
      </c>
      <c r="I35" s="23" t="s">
        <v>78</v>
      </c>
      <c r="J35" s="23" t="s">
        <v>87</v>
      </c>
      <c r="K35" s="12" t="s">
        <v>5</v>
      </c>
      <c r="L35" s="4">
        <v>7.15</v>
      </c>
      <c r="M35" s="10">
        <f t="shared" si="48"/>
        <v>1</v>
      </c>
      <c r="N35" s="11">
        <v>1.9</v>
      </c>
      <c r="O35" s="10">
        <f t="shared" si="49"/>
        <v>0.5</v>
      </c>
      <c r="P35" s="19">
        <f t="shared" si="6"/>
        <v>-0.55000000000000004</v>
      </c>
      <c r="Q35" s="21">
        <f t="shared" si="50"/>
        <v>26.080000000000005</v>
      </c>
      <c r="R35" s="36"/>
    </row>
    <row r="36" spans="1:18" x14ac:dyDescent="0.2">
      <c r="A36" s="37"/>
      <c r="B36" s="13">
        <f t="shared" si="2"/>
        <v>32</v>
      </c>
      <c r="C36" s="46" t="s">
        <v>441</v>
      </c>
      <c r="D36" s="28">
        <v>44842</v>
      </c>
      <c r="E36" s="2" t="s">
        <v>40</v>
      </c>
      <c r="F36" s="23" t="s">
        <v>18</v>
      </c>
      <c r="G36" s="23" t="s">
        <v>99</v>
      </c>
      <c r="H36" s="23">
        <v>1000</v>
      </c>
      <c r="I36" s="23" t="s">
        <v>78</v>
      </c>
      <c r="J36" s="23" t="s">
        <v>74</v>
      </c>
      <c r="K36" s="12" t="s">
        <v>2</v>
      </c>
      <c r="L36" s="4">
        <v>3.32</v>
      </c>
      <c r="M36" s="10">
        <f t="shared" ref="M36" si="51">IF(L36&gt;0,M$3,0)</f>
        <v>1</v>
      </c>
      <c r="N36" s="11">
        <v>1.62</v>
      </c>
      <c r="O36" s="10">
        <f t="shared" ref="O36" si="52">IF(N36&gt;0,O$3,0)</f>
        <v>0.5</v>
      </c>
      <c r="P36" s="19">
        <f t="shared" si="6"/>
        <v>2.63</v>
      </c>
      <c r="Q36" s="21">
        <f t="shared" ref="Q36" si="53">P36+Q35</f>
        <v>28.710000000000004</v>
      </c>
      <c r="R36" s="36"/>
    </row>
    <row r="37" spans="1:18" x14ac:dyDescent="0.2">
      <c r="A37" s="37"/>
      <c r="B37" s="13">
        <f t="shared" si="2"/>
        <v>33</v>
      </c>
      <c r="C37" s="46" t="s">
        <v>442</v>
      </c>
      <c r="D37" s="28">
        <v>44842</v>
      </c>
      <c r="E37" s="2" t="s">
        <v>40</v>
      </c>
      <c r="F37" s="23" t="s">
        <v>18</v>
      </c>
      <c r="G37" s="23" t="s">
        <v>99</v>
      </c>
      <c r="H37" s="23">
        <v>1000</v>
      </c>
      <c r="I37" s="23" t="s">
        <v>78</v>
      </c>
      <c r="J37" s="23" t="s">
        <v>74</v>
      </c>
      <c r="K37" s="12" t="s">
        <v>52</v>
      </c>
      <c r="L37" s="4">
        <v>6.71</v>
      </c>
      <c r="M37" s="10">
        <f t="shared" ref="M37" si="54">IF(L37&gt;0,M$3,0)</f>
        <v>1</v>
      </c>
      <c r="N37" s="11">
        <v>3.05</v>
      </c>
      <c r="O37" s="10">
        <f t="shared" ref="O37" si="55">IF(N37&gt;0,O$3,0)</f>
        <v>0.5</v>
      </c>
      <c r="P37" s="19">
        <f t="shared" si="6"/>
        <v>-1.5</v>
      </c>
      <c r="Q37" s="21">
        <f t="shared" ref="Q37" si="56">P37+Q36</f>
        <v>27.210000000000004</v>
      </c>
      <c r="R37" s="36"/>
    </row>
    <row r="38" spans="1:18" x14ac:dyDescent="0.2">
      <c r="A38" s="37"/>
      <c r="B38" s="13">
        <f t="shared" si="2"/>
        <v>34</v>
      </c>
      <c r="C38" s="46" t="s">
        <v>335</v>
      </c>
      <c r="D38" s="28">
        <v>44846</v>
      </c>
      <c r="E38" s="2" t="s">
        <v>186</v>
      </c>
      <c r="F38" s="23" t="s">
        <v>3</v>
      </c>
      <c r="G38" s="23" t="s">
        <v>53</v>
      </c>
      <c r="H38" s="23">
        <v>1200</v>
      </c>
      <c r="I38" s="23" t="s">
        <v>80</v>
      </c>
      <c r="J38" s="23" t="s">
        <v>87</v>
      </c>
      <c r="K38" s="12" t="s">
        <v>5</v>
      </c>
      <c r="L38" s="4">
        <v>2.36</v>
      </c>
      <c r="M38" s="10">
        <f t="shared" ref="M38:M39" si="57">IF(L38&gt;0,M$3,0)</f>
        <v>1</v>
      </c>
      <c r="N38" s="11">
        <v>1.26</v>
      </c>
      <c r="O38" s="10">
        <f t="shared" ref="O38:O39" si="58">IF(N38&gt;0,O$3,0)</f>
        <v>0.5</v>
      </c>
      <c r="P38" s="19">
        <f t="shared" si="6"/>
        <v>-0.87</v>
      </c>
      <c r="Q38" s="21">
        <f t="shared" ref="Q38:Q39" si="59">P38+Q37</f>
        <v>26.340000000000003</v>
      </c>
      <c r="R38" s="36"/>
    </row>
    <row r="39" spans="1:18" x14ac:dyDescent="0.2">
      <c r="A39" s="37"/>
      <c r="B39" s="13">
        <f t="shared" si="2"/>
        <v>35</v>
      </c>
      <c r="C39" s="46" t="s">
        <v>467</v>
      </c>
      <c r="D39" s="28">
        <v>44856</v>
      </c>
      <c r="E39" s="2" t="s">
        <v>20</v>
      </c>
      <c r="F39" s="23" t="s">
        <v>18</v>
      </c>
      <c r="G39" s="23" t="s">
        <v>99</v>
      </c>
      <c r="H39" s="23">
        <v>1000</v>
      </c>
      <c r="I39" s="23" t="s">
        <v>78</v>
      </c>
      <c r="J39" s="23" t="s">
        <v>74</v>
      </c>
      <c r="K39" s="12" t="s">
        <v>2</v>
      </c>
      <c r="L39" s="4">
        <v>3.52</v>
      </c>
      <c r="M39" s="10">
        <f t="shared" si="57"/>
        <v>1</v>
      </c>
      <c r="N39" s="11">
        <v>1.89</v>
      </c>
      <c r="O39" s="10">
        <f t="shared" si="58"/>
        <v>0.5</v>
      </c>
      <c r="P39" s="19">
        <f t="shared" si="6"/>
        <v>2.97</v>
      </c>
      <c r="Q39" s="21">
        <f t="shared" si="59"/>
        <v>29.310000000000002</v>
      </c>
      <c r="R39" s="36"/>
    </row>
    <row r="40" spans="1:18" x14ac:dyDescent="0.2">
      <c r="A40" s="37"/>
      <c r="B40" s="13">
        <f t="shared" si="2"/>
        <v>36</v>
      </c>
      <c r="C40" s="46" t="s">
        <v>468</v>
      </c>
      <c r="D40" s="28">
        <v>44856</v>
      </c>
      <c r="E40" s="2" t="s">
        <v>20</v>
      </c>
      <c r="F40" s="23" t="s">
        <v>18</v>
      </c>
      <c r="G40" s="23" t="s">
        <v>99</v>
      </c>
      <c r="H40" s="23">
        <v>1000</v>
      </c>
      <c r="I40" s="23" t="s">
        <v>78</v>
      </c>
      <c r="J40" s="23" t="s">
        <v>74</v>
      </c>
      <c r="K40" s="12" t="s">
        <v>52</v>
      </c>
      <c r="L40" s="4">
        <v>11.5</v>
      </c>
      <c r="M40" s="10">
        <f t="shared" ref="M40" si="60">IF(L40&gt;0,M$3,0)</f>
        <v>1</v>
      </c>
      <c r="N40" s="11">
        <v>5.84</v>
      </c>
      <c r="O40" s="10">
        <f t="shared" ref="O40" si="61">IF(N40&gt;0,O$3,0)</f>
        <v>0.5</v>
      </c>
      <c r="P40" s="19">
        <f t="shared" si="6"/>
        <v>-1.5</v>
      </c>
      <c r="Q40" s="21">
        <f t="shared" ref="Q40" si="62">P40+Q39</f>
        <v>27.810000000000002</v>
      </c>
      <c r="R40" s="36"/>
    </row>
    <row r="41" spans="1:18" x14ac:dyDescent="0.2">
      <c r="A41" s="37"/>
      <c r="B41" s="13">
        <f t="shared" si="2"/>
        <v>37</v>
      </c>
      <c r="C41" s="46" t="s">
        <v>479</v>
      </c>
      <c r="D41" s="28">
        <v>44863</v>
      </c>
      <c r="E41" s="2" t="s">
        <v>24</v>
      </c>
      <c r="F41" s="23" t="s">
        <v>27</v>
      </c>
      <c r="G41" s="23" t="s">
        <v>167</v>
      </c>
      <c r="H41" s="23">
        <v>2000</v>
      </c>
      <c r="I41" s="23" t="s">
        <v>78</v>
      </c>
      <c r="J41" s="23" t="s">
        <v>74</v>
      </c>
      <c r="K41" s="12" t="s">
        <v>1</v>
      </c>
      <c r="L41" s="4">
        <v>5.35</v>
      </c>
      <c r="M41" s="10">
        <f t="shared" ref="M41" si="63">IF(L41&gt;0,M$3,0)</f>
        <v>1</v>
      </c>
      <c r="N41" s="11">
        <v>2.04</v>
      </c>
      <c r="O41" s="10">
        <f t="shared" ref="O41" si="64">IF(N41&gt;0,O$3,0)</f>
        <v>0.5</v>
      </c>
      <c r="P41" s="19">
        <f t="shared" si="6"/>
        <v>-0.48</v>
      </c>
      <c r="Q41" s="21">
        <f t="shared" ref="Q41" si="65">P41+Q40</f>
        <v>27.330000000000002</v>
      </c>
      <c r="R41" s="36"/>
    </row>
    <row r="42" spans="1:18" x14ac:dyDescent="0.2">
      <c r="A42" s="37"/>
      <c r="B42" s="24">
        <f t="shared" si="2"/>
        <v>38</v>
      </c>
      <c r="C42" s="65" t="s">
        <v>480</v>
      </c>
      <c r="D42" s="18">
        <v>44864</v>
      </c>
      <c r="E42" s="3" t="s">
        <v>31</v>
      </c>
      <c r="F42" s="25" t="s">
        <v>18</v>
      </c>
      <c r="G42" s="25" t="s">
        <v>53</v>
      </c>
      <c r="H42" s="25">
        <v>1000</v>
      </c>
      <c r="I42" s="25" t="s">
        <v>80</v>
      </c>
      <c r="J42" s="25" t="s">
        <v>74</v>
      </c>
      <c r="K42" s="14" t="s">
        <v>5</v>
      </c>
      <c r="L42" s="15">
        <v>21</v>
      </c>
      <c r="M42" s="16">
        <f t="shared" ref="M42" si="66">IF(L42&gt;0,M$3,0)</f>
        <v>1</v>
      </c>
      <c r="N42" s="17">
        <v>4.8</v>
      </c>
      <c r="O42" s="16">
        <f t="shared" ref="O42" si="67">IF(N42&gt;0,O$3,0)</f>
        <v>0.5</v>
      </c>
      <c r="P42" s="20">
        <f t="shared" si="6"/>
        <v>0.9</v>
      </c>
      <c r="Q42" s="22">
        <f t="shared" ref="Q42" si="68">P42+Q41</f>
        <v>28.23</v>
      </c>
      <c r="R42" s="36"/>
    </row>
    <row r="43" spans="1:18" x14ac:dyDescent="0.2">
      <c r="A43" s="37"/>
      <c r="B43" s="13">
        <f t="shared" si="2"/>
        <v>39</v>
      </c>
      <c r="C43" s="46" t="s">
        <v>486</v>
      </c>
      <c r="D43" s="28">
        <v>44866</v>
      </c>
      <c r="E43" s="2" t="s">
        <v>24</v>
      </c>
      <c r="F43" s="23" t="s">
        <v>3</v>
      </c>
      <c r="G43" s="23" t="s">
        <v>133</v>
      </c>
      <c r="H43" s="23">
        <v>1400</v>
      </c>
      <c r="I43" s="23" t="s">
        <v>78</v>
      </c>
      <c r="J43" s="23" t="s">
        <v>74</v>
      </c>
      <c r="K43" s="12" t="s">
        <v>245</v>
      </c>
      <c r="L43" s="4">
        <v>23.34</v>
      </c>
      <c r="M43" s="10">
        <f t="shared" ref="M43" si="69">IF(L43&gt;0,M$3,0)</f>
        <v>1</v>
      </c>
      <c r="N43" s="11">
        <v>6</v>
      </c>
      <c r="O43" s="10">
        <f t="shared" ref="O43" si="70">IF(N43&gt;0,O$3,0)</f>
        <v>0.5</v>
      </c>
      <c r="P43" s="19">
        <f t="shared" si="6"/>
        <v>-1.5</v>
      </c>
      <c r="Q43" s="21">
        <f t="shared" ref="Q43" si="71">P43+Q42</f>
        <v>26.73</v>
      </c>
      <c r="R43" s="36"/>
    </row>
    <row r="44" spans="1:18" x14ac:dyDescent="0.2">
      <c r="A44" s="37"/>
      <c r="B44" s="13">
        <f t="shared" si="2"/>
        <v>40</v>
      </c>
      <c r="C44" s="46" t="s">
        <v>489</v>
      </c>
      <c r="D44" s="28">
        <v>44868</v>
      </c>
      <c r="E44" s="2" t="s">
        <v>24</v>
      </c>
      <c r="F44" s="23" t="s">
        <v>29</v>
      </c>
      <c r="G44" s="23" t="s">
        <v>99</v>
      </c>
      <c r="H44" s="23">
        <v>1000</v>
      </c>
      <c r="I44" s="23" t="s">
        <v>78</v>
      </c>
      <c r="J44" s="23" t="s">
        <v>74</v>
      </c>
      <c r="K44" s="12" t="s">
        <v>2</v>
      </c>
      <c r="L44" s="4">
        <v>5.5</v>
      </c>
      <c r="M44" s="10">
        <f t="shared" ref="M44" si="72">IF(L44&gt;0,M$3,0)</f>
        <v>1</v>
      </c>
      <c r="N44" s="11">
        <v>2.31</v>
      </c>
      <c r="O44" s="10">
        <f t="shared" ref="O44" si="73">IF(N44&gt;0,O$3,0)</f>
        <v>0.5</v>
      </c>
      <c r="P44" s="19">
        <f t="shared" si="6"/>
        <v>5.16</v>
      </c>
      <c r="Q44" s="21">
        <f t="shared" ref="Q44" si="74">P44+Q43</f>
        <v>31.89</v>
      </c>
      <c r="R44" s="36"/>
    </row>
    <row r="45" spans="1:18" x14ac:dyDescent="0.2">
      <c r="A45" s="37"/>
      <c r="B45" s="13">
        <f t="shared" si="2"/>
        <v>41</v>
      </c>
      <c r="C45" s="46" t="s">
        <v>475</v>
      </c>
      <c r="D45" s="28">
        <v>44868</v>
      </c>
      <c r="E45" s="2" t="s">
        <v>24</v>
      </c>
      <c r="F45" s="23" t="s">
        <v>29</v>
      </c>
      <c r="G45" s="23" t="s">
        <v>99</v>
      </c>
      <c r="H45" s="23">
        <v>1000</v>
      </c>
      <c r="I45" s="23" t="s">
        <v>78</v>
      </c>
      <c r="J45" s="23" t="s">
        <v>74</v>
      </c>
      <c r="K45" s="12" t="s">
        <v>5</v>
      </c>
      <c r="L45" s="4">
        <v>5.94</v>
      </c>
      <c r="M45" s="10">
        <f t="shared" ref="M45" si="75">IF(L45&gt;0,M$3,0)</f>
        <v>1</v>
      </c>
      <c r="N45" s="11">
        <v>2.29</v>
      </c>
      <c r="O45" s="10">
        <f t="shared" ref="O45" si="76">IF(N45&gt;0,O$3,0)</f>
        <v>0.5</v>
      </c>
      <c r="P45" s="19">
        <f t="shared" si="6"/>
        <v>-0.36</v>
      </c>
      <c r="Q45" s="21">
        <f t="shared" ref="Q45" si="77">P45+Q44</f>
        <v>31.53</v>
      </c>
      <c r="R45" s="36"/>
    </row>
    <row r="46" spans="1:18" x14ac:dyDescent="0.2">
      <c r="A46" s="37"/>
      <c r="B46" s="13">
        <f t="shared" si="2"/>
        <v>42</v>
      </c>
      <c r="C46" s="46" t="s">
        <v>488</v>
      </c>
      <c r="D46" s="28">
        <v>44869</v>
      </c>
      <c r="E46" s="2" t="s">
        <v>36</v>
      </c>
      <c r="F46" s="23" t="s">
        <v>18</v>
      </c>
      <c r="G46" s="23" t="s">
        <v>53</v>
      </c>
      <c r="H46" s="23">
        <v>1600</v>
      </c>
      <c r="I46" s="23" t="s">
        <v>80</v>
      </c>
      <c r="J46" s="23" t="s">
        <v>74</v>
      </c>
      <c r="K46" s="12" t="s">
        <v>2</v>
      </c>
      <c r="L46" s="4">
        <v>7.74</v>
      </c>
      <c r="M46" s="10">
        <f t="shared" ref="M46" si="78">IF(L46&gt;0,M$3,0)</f>
        <v>1</v>
      </c>
      <c r="N46" s="11">
        <v>2.2799999999999998</v>
      </c>
      <c r="O46" s="10">
        <f t="shared" ref="O46" si="79">IF(N46&gt;0,O$3,0)</f>
        <v>0.5</v>
      </c>
      <c r="P46" s="19">
        <f t="shared" si="6"/>
        <v>7.38</v>
      </c>
      <c r="Q46" s="21">
        <f t="shared" ref="Q46" si="80">P46+Q45</f>
        <v>38.910000000000004</v>
      </c>
      <c r="R46" s="36"/>
    </row>
    <row r="47" spans="1:18" x14ac:dyDescent="0.2">
      <c r="A47" s="37"/>
      <c r="B47" s="13">
        <f t="shared" si="2"/>
        <v>43</v>
      </c>
      <c r="C47" s="46" t="s">
        <v>496</v>
      </c>
      <c r="D47" s="28">
        <v>44874</v>
      </c>
      <c r="E47" s="2" t="s">
        <v>32</v>
      </c>
      <c r="F47" s="23" t="s">
        <v>29</v>
      </c>
      <c r="G47" s="23" t="s">
        <v>53</v>
      </c>
      <c r="H47" s="23">
        <v>1400</v>
      </c>
      <c r="I47" s="23" t="s">
        <v>79</v>
      </c>
      <c r="J47" s="23" t="s">
        <v>74</v>
      </c>
      <c r="K47" s="12" t="s">
        <v>46</v>
      </c>
      <c r="L47" s="4">
        <v>59.44</v>
      </c>
      <c r="M47" s="10">
        <f t="shared" ref="M47" si="81">IF(L47&gt;0,M$3,0)</f>
        <v>1</v>
      </c>
      <c r="N47" s="11">
        <v>13.91</v>
      </c>
      <c r="O47" s="10">
        <f t="shared" ref="O47" si="82">IF(N47&gt;0,O$3,0)</f>
        <v>0.5</v>
      </c>
      <c r="P47" s="19">
        <f t="shared" si="6"/>
        <v>-1.5</v>
      </c>
      <c r="Q47" s="21">
        <f t="shared" ref="Q47" si="83">P47+Q46</f>
        <v>37.410000000000004</v>
      </c>
      <c r="R47" s="36"/>
    </row>
    <row r="48" spans="1:18" x14ac:dyDescent="0.2">
      <c r="A48" s="37"/>
      <c r="B48" s="13">
        <f t="shared" si="2"/>
        <v>44</v>
      </c>
      <c r="C48" s="46" t="s">
        <v>497</v>
      </c>
      <c r="D48" s="28">
        <v>44874</v>
      </c>
      <c r="E48" s="2" t="s">
        <v>32</v>
      </c>
      <c r="F48" s="23" t="s">
        <v>27</v>
      </c>
      <c r="G48" s="23" t="s">
        <v>53</v>
      </c>
      <c r="H48" s="23">
        <v>1100</v>
      </c>
      <c r="I48" s="23" t="s">
        <v>79</v>
      </c>
      <c r="J48" s="23" t="s">
        <v>74</v>
      </c>
      <c r="K48" s="12" t="s">
        <v>2</v>
      </c>
      <c r="L48" s="4">
        <v>5.93</v>
      </c>
      <c r="M48" s="10">
        <f>IF(L48&gt;0,M$3,0)</f>
        <v>1</v>
      </c>
      <c r="N48" s="11">
        <v>2.83</v>
      </c>
      <c r="O48" s="10">
        <f t="shared" ref="O48" si="84">IF(N48&gt;0,O$3,0)</f>
        <v>0.5</v>
      </c>
      <c r="P48" s="19">
        <f t="shared" si="6"/>
        <v>5.85</v>
      </c>
      <c r="Q48" s="21">
        <f t="shared" ref="Q48" si="85">P48+Q47</f>
        <v>43.260000000000005</v>
      </c>
      <c r="R48" s="36"/>
    </row>
    <row r="49" spans="1:18" x14ac:dyDescent="0.2">
      <c r="A49" s="37"/>
      <c r="B49" s="13">
        <f t="shared" si="2"/>
        <v>45</v>
      </c>
      <c r="C49" s="46" t="s">
        <v>437</v>
      </c>
      <c r="D49" s="28">
        <v>44876</v>
      </c>
      <c r="E49" s="2" t="s">
        <v>499</v>
      </c>
      <c r="F49" s="23" t="s">
        <v>29</v>
      </c>
      <c r="G49" s="23" t="s">
        <v>53</v>
      </c>
      <c r="H49" s="23">
        <v>1100</v>
      </c>
      <c r="I49" s="23" t="s">
        <v>78</v>
      </c>
      <c r="J49" s="23" t="s">
        <v>74</v>
      </c>
      <c r="K49" s="12" t="s">
        <v>2</v>
      </c>
      <c r="L49" s="4">
        <v>2.21</v>
      </c>
      <c r="M49" s="10">
        <f t="shared" ref="M49" si="86">IF(L49&gt;0,M$3,0)</f>
        <v>1</v>
      </c>
      <c r="N49" s="11">
        <v>1.3</v>
      </c>
      <c r="O49" s="10">
        <f t="shared" ref="O49" si="87">IF(N49&gt;0,O$3,0)</f>
        <v>0.5</v>
      </c>
      <c r="P49" s="19">
        <f t="shared" si="6"/>
        <v>1.36</v>
      </c>
      <c r="Q49" s="21">
        <f t="shared" ref="Q49" si="88">P49+Q48</f>
        <v>44.620000000000005</v>
      </c>
      <c r="R49" s="36"/>
    </row>
    <row r="50" spans="1:18" x14ac:dyDescent="0.2">
      <c r="A50" s="37"/>
      <c r="B50" s="13">
        <f t="shared" si="2"/>
        <v>46</v>
      </c>
      <c r="C50" s="46" t="s">
        <v>500</v>
      </c>
      <c r="D50" s="28">
        <v>44878</v>
      </c>
      <c r="E50" s="2" t="s">
        <v>42</v>
      </c>
      <c r="F50" s="23" t="s">
        <v>18</v>
      </c>
      <c r="G50" s="23" t="s">
        <v>53</v>
      </c>
      <c r="H50" s="23">
        <v>1225</v>
      </c>
      <c r="I50" s="23" t="s">
        <v>79</v>
      </c>
      <c r="J50" s="23" t="s">
        <v>74</v>
      </c>
      <c r="K50" s="12" t="s">
        <v>49</v>
      </c>
      <c r="L50" s="4">
        <v>6.18</v>
      </c>
      <c r="M50" s="10">
        <f t="shared" ref="M50:M52" si="89">IF(L50&gt;0,M$3,0)</f>
        <v>1</v>
      </c>
      <c r="N50" s="11">
        <v>2.2400000000000002</v>
      </c>
      <c r="O50" s="10">
        <f t="shared" ref="O50:O52" si="90">IF(N50&gt;0,O$3,0)</f>
        <v>0.5</v>
      </c>
      <c r="P50" s="19">
        <f t="shared" si="6"/>
        <v>-1.5</v>
      </c>
      <c r="Q50" s="21">
        <f t="shared" ref="Q50:Q52" si="91">P50+Q49</f>
        <v>43.120000000000005</v>
      </c>
      <c r="R50" s="36"/>
    </row>
    <row r="51" spans="1:18" x14ac:dyDescent="0.2">
      <c r="A51" s="37"/>
      <c r="B51" s="13">
        <f t="shared" si="2"/>
        <v>47</v>
      </c>
      <c r="C51" s="46" t="s">
        <v>503</v>
      </c>
      <c r="D51" s="28">
        <v>44882</v>
      </c>
      <c r="E51" s="2" t="s">
        <v>31</v>
      </c>
      <c r="F51" s="23" t="s">
        <v>27</v>
      </c>
      <c r="G51" s="23" t="s">
        <v>53</v>
      </c>
      <c r="H51" s="23">
        <v>1200</v>
      </c>
      <c r="I51" s="23" t="s">
        <v>78</v>
      </c>
      <c r="J51" s="23" t="s">
        <v>74</v>
      </c>
      <c r="K51" s="12" t="s">
        <v>5</v>
      </c>
      <c r="L51" s="4">
        <v>3.74</v>
      </c>
      <c r="M51" s="10">
        <f t="shared" si="89"/>
        <v>1</v>
      </c>
      <c r="N51" s="11">
        <v>1.72</v>
      </c>
      <c r="O51" s="10">
        <f t="shared" si="90"/>
        <v>0.5</v>
      </c>
      <c r="P51" s="19">
        <f t="shared" si="6"/>
        <v>-0.64</v>
      </c>
      <c r="Q51" s="21">
        <f t="shared" si="91"/>
        <v>42.480000000000004</v>
      </c>
      <c r="R51" s="36"/>
    </row>
    <row r="52" spans="1:18" x14ac:dyDescent="0.2">
      <c r="A52" s="37"/>
      <c r="B52" s="13">
        <f t="shared" si="2"/>
        <v>48</v>
      </c>
      <c r="C52" s="46" t="s">
        <v>506</v>
      </c>
      <c r="D52" s="28">
        <v>44883</v>
      </c>
      <c r="E52" s="2" t="s">
        <v>20</v>
      </c>
      <c r="F52" s="23" t="s">
        <v>3</v>
      </c>
      <c r="G52" s="23" t="s">
        <v>53</v>
      </c>
      <c r="H52" s="23">
        <v>1200</v>
      </c>
      <c r="I52" s="23" t="s">
        <v>78</v>
      </c>
      <c r="J52" s="23" t="s">
        <v>74</v>
      </c>
      <c r="K52" s="12" t="s">
        <v>52</v>
      </c>
      <c r="L52" s="4">
        <v>24.58</v>
      </c>
      <c r="M52" s="10">
        <f t="shared" si="89"/>
        <v>1</v>
      </c>
      <c r="N52" s="11">
        <v>6.8</v>
      </c>
      <c r="O52" s="10">
        <f t="shared" si="90"/>
        <v>0.5</v>
      </c>
      <c r="P52" s="19">
        <f t="shared" si="6"/>
        <v>-1.5</v>
      </c>
      <c r="Q52" s="21">
        <f t="shared" si="91"/>
        <v>40.980000000000004</v>
      </c>
      <c r="R52" s="36"/>
    </row>
    <row r="53" spans="1:18" x14ac:dyDescent="0.2">
      <c r="A53" s="37"/>
      <c r="B53" s="13">
        <f t="shared" si="2"/>
        <v>49</v>
      </c>
      <c r="C53" s="46" t="s">
        <v>507</v>
      </c>
      <c r="D53" s="28">
        <v>44884</v>
      </c>
      <c r="E53" s="2" t="s">
        <v>25</v>
      </c>
      <c r="F53" s="23" t="s">
        <v>3</v>
      </c>
      <c r="G53" s="23" t="s">
        <v>99</v>
      </c>
      <c r="H53" s="23">
        <v>1000</v>
      </c>
      <c r="I53" s="23" t="s">
        <v>79</v>
      </c>
      <c r="J53" s="23" t="s">
        <v>74</v>
      </c>
      <c r="K53" s="12" t="s">
        <v>51</v>
      </c>
      <c r="L53" s="4">
        <v>5.96</v>
      </c>
      <c r="M53" s="10">
        <f t="shared" ref="M53" si="92">IF(L53&gt;0,M$3,0)</f>
        <v>1</v>
      </c>
      <c r="N53" s="11">
        <v>2.54</v>
      </c>
      <c r="O53" s="10">
        <f t="shared" ref="O53" si="93">IF(N53&gt;0,O$3,0)</f>
        <v>0.5</v>
      </c>
      <c r="P53" s="19">
        <f t="shared" si="6"/>
        <v>-1.5</v>
      </c>
      <c r="Q53" s="21">
        <f t="shared" ref="Q53" si="94">P53+Q52</f>
        <v>39.480000000000004</v>
      </c>
      <c r="R53" s="36"/>
    </row>
    <row r="54" spans="1:18" x14ac:dyDescent="0.2">
      <c r="A54" s="37"/>
      <c r="B54" s="13">
        <f t="shared" si="2"/>
        <v>50</v>
      </c>
      <c r="C54" s="46" t="s">
        <v>154</v>
      </c>
      <c r="D54" s="28">
        <v>44884</v>
      </c>
      <c r="E54" s="2" t="s">
        <v>98</v>
      </c>
      <c r="F54" s="23" t="s">
        <v>27</v>
      </c>
      <c r="G54" s="23" t="s">
        <v>58</v>
      </c>
      <c r="H54" s="23">
        <v>1000</v>
      </c>
      <c r="I54" s="23" t="s">
        <v>79</v>
      </c>
      <c r="J54" s="23" t="s">
        <v>87</v>
      </c>
      <c r="K54" s="12" t="s">
        <v>52</v>
      </c>
      <c r="L54" s="4">
        <v>5.51</v>
      </c>
      <c r="M54" s="10">
        <f t="shared" ref="M54" si="95">IF(L54&gt;0,M$3,0)</f>
        <v>1</v>
      </c>
      <c r="N54" s="11">
        <v>2.2200000000000002</v>
      </c>
      <c r="O54" s="10">
        <f t="shared" ref="O54" si="96">IF(N54&gt;0,O$3,0)</f>
        <v>0.5</v>
      </c>
      <c r="P54" s="19">
        <f t="shared" si="6"/>
        <v>-1.5</v>
      </c>
      <c r="Q54" s="21">
        <f t="shared" ref="Q54" si="97">P54+Q53</f>
        <v>37.980000000000004</v>
      </c>
      <c r="R54" s="36"/>
    </row>
    <row r="55" spans="1:18" x14ac:dyDescent="0.2">
      <c r="A55" s="37"/>
      <c r="B55" s="13">
        <f t="shared" si="2"/>
        <v>51</v>
      </c>
      <c r="C55" s="2" t="s">
        <v>511</v>
      </c>
      <c r="D55" s="28">
        <v>44885</v>
      </c>
      <c r="E55" s="2" t="s">
        <v>26</v>
      </c>
      <c r="F55" s="23" t="s">
        <v>29</v>
      </c>
      <c r="G55" s="23" t="s">
        <v>53</v>
      </c>
      <c r="H55" s="23">
        <v>1200</v>
      </c>
      <c r="I55" s="23" t="s">
        <v>78</v>
      </c>
      <c r="J55" s="23" t="s">
        <v>74</v>
      </c>
      <c r="K55" s="12" t="s">
        <v>2</v>
      </c>
      <c r="L55" s="4">
        <v>2.4300000000000002</v>
      </c>
      <c r="M55" s="10">
        <f t="shared" ref="M55" si="98">IF(L55&gt;0,M$3,0)</f>
        <v>1</v>
      </c>
      <c r="N55" s="11">
        <v>1.5</v>
      </c>
      <c r="O55" s="10">
        <f t="shared" ref="O55" si="99">IF(N55&gt;0,O$3,0)</f>
        <v>0.5</v>
      </c>
      <c r="P55" s="19">
        <f t="shared" si="6"/>
        <v>1.68</v>
      </c>
      <c r="Q55" s="21">
        <f t="shared" ref="Q55" si="100">P55+Q54</f>
        <v>39.660000000000004</v>
      </c>
      <c r="R55" s="36"/>
    </row>
    <row r="56" spans="1:18" x14ac:dyDescent="0.2">
      <c r="A56" s="37"/>
      <c r="B56" s="13">
        <f t="shared" si="2"/>
        <v>52</v>
      </c>
      <c r="C56" s="46" t="s">
        <v>516</v>
      </c>
      <c r="D56" s="28">
        <v>44890</v>
      </c>
      <c r="E56" s="2" t="s">
        <v>45</v>
      </c>
      <c r="F56" s="23" t="s">
        <v>3</v>
      </c>
      <c r="G56" s="23" t="s">
        <v>53</v>
      </c>
      <c r="H56" s="23">
        <v>1100</v>
      </c>
      <c r="I56" s="23" t="s">
        <v>79</v>
      </c>
      <c r="J56" s="23" t="s">
        <v>74</v>
      </c>
      <c r="K56" s="12" t="s">
        <v>52</v>
      </c>
      <c r="L56" s="4">
        <v>14.5</v>
      </c>
      <c r="M56" s="10">
        <f t="shared" ref="M56" si="101">IF(L56&gt;0,M$3,0)</f>
        <v>1</v>
      </c>
      <c r="N56" s="11">
        <v>4.2300000000000004</v>
      </c>
      <c r="O56" s="10">
        <f t="shared" ref="O56" si="102">IF(N56&gt;0,O$3,0)</f>
        <v>0.5</v>
      </c>
      <c r="P56" s="19">
        <f t="shared" si="6"/>
        <v>-1.5</v>
      </c>
      <c r="Q56" s="21">
        <f t="shared" ref="Q56" si="103">P56+Q55</f>
        <v>38.160000000000004</v>
      </c>
      <c r="R56" s="36"/>
    </row>
    <row r="57" spans="1:18" x14ac:dyDescent="0.2">
      <c r="A57" s="37"/>
      <c r="B57" s="13">
        <f t="shared" si="2"/>
        <v>53</v>
      </c>
      <c r="C57" s="46" t="s">
        <v>523</v>
      </c>
      <c r="D57" s="28">
        <v>44893</v>
      </c>
      <c r="E57" s="2" t="s">
        <v>28</v>
      </c>
      <c r="F57" s="23" t="s">
        <v>3</v>
      </c>
      <c r="G57" s="23" t="s">
        <v>53</v>
      </c>
      <c r="H57" s="23">
        <v>1112</v>
      </c>
      <c r="I57" s="23" t="s">
        <v>79</v>
      </c>
      <c r="J57" s="23" t="s">
        <v>74</v>
      </c>
      <c r="K57" s="12" t="s">
        <v>46</v>
      </c>
      <c r="L57" s="4">
        <v>3.08</v>
      </c>
      <c r="M57" s="10">
        <f t="shared" ref="M57" si="104">IF(L57&gt;0,M$3,0)</f>
        <v>1</v>
      </c>
      <c r="N57" s="11">
        <v>1.69</v>
      </c>
      <c r="O57" s="10">
        <f t="shared" ref="O57" si="105">IF(N57&gt;0,O$3,0)</f>
        <v>0.5</v>
      </c>
      <c r="P57" s="19">
        <f t="shared" si="6"/>
        <v>-1.5</v>
      </c>
      <c r="Q57" s="21">
        <f t="shared" ref="Q57" si="106">P57+Q56</f>
        <v>36.660000000000004</v>
      </c>
      <c r="R57" s="36"/>
    </row>
    <row r="58" spans="1:18" x14ac:dyDescent="0.2">
      <c r="A58" s="37"/>
      <c r="B58" s="13">
        <f t="shared" si="2"/>
        <v>54</v>
      </c>
      <c r="C58" s="46" t="s">
        <v>526</v>
      </c>
      <c r="D58" s="28">
        <v>44895</v>
      </c>
      <c r="E58" s="2" t="s">
        <v>42</v>
      </c>
      <c r="F58" s="23" t="s">
        <v>27</v>
      </c>
      <c r="G58" s="23" t="s">
        <v>53</v>
      </c>
      <c r="H58" s="23">
        <v>1500</v>
      </c>
      <c r="I58" s="23" t="s">
        <v>79</v>
      </c>
      <c r="J58" s="23" t="s">
        <v>74</v>
      </c>
      <c r="K58" s="12" t="s">
        <v>49</v>
      </c>
      <c r="L58" s="4">
        <v>19.25</v>
      </c>
      <c r="M58" s="10">
        <f t="shared" ref="M58" si="107">IF(L58&gt;0,M$3,0)</f>
        <v>1</v>
      </c>
      <c r="N58" s="11">
        <v>3.68</v>
      </c>
      <c r="O58" s="10">
        <f t="shared" ref="O58" si="108">IF(N58&gt;0,O$3,0)</f>
        <v>0.5</v>
      </c>
      <c r="P58" s="19">
        <f t="shared" si="6"/>
        <v>-1.5</v>
      </c>
      <c r="Q58" s="21">
        <f t="shared" ref="Q58" si="109">P58+Q57</f>
        <v>35.160000000000004</v>
      </c>
      <c r="R58" s="36"/>
    </row>
    <row r="59" spans="1:18" x14ac:dyDescent="0.2">
      <c r="A59" s="37"/>
      <c r="B59" s="24">
        <f t="shared" si="2"/>
        <v>55</v>
      </c>
      <c r="C59" s="65" t="s">
        <v>527</v>
      </c>
      <c r="D59" s="18">
        <v>44895</v>
      </c>
      <c r="E59" s="3" t="s">
        <v>119</v>
      </c>
      <c r="F59" s="25" t="s">
        <v>6</v>
      </c>
      <c r="G59" s="25" t="s">
        <v>53</v>
      </c>
      <c r="H59" s="25">
        <v>1100</v>
      </c>
      <c r="I59" s="25" t="s">
        <v>79</v>
      </c>
      <c r="J59" s="25" t="s">
        <v>87</v>
      </c>
      <c r="K59" s="14" t="s">
        <v>5</v>
      </c>
      <c r="L59" s="15">
        <v>6.8</v>
      </c>
      <c r="M59" s="16">
        <f t="shared" ref="M59:M60" si="110">IF(L59&gt;0,M$3,0)</f>
        <v>1</v>
      </c>
      <c r="N59" s="17">
        <v>2.84</v>
      </c>
      <c r="O59" s="16">
        <f t="shared" ref="O59:O60" si="111">IF(N59&gt;0,O$3,0)</f>
        <v>0.5</v>
      </c>
      <c r="P59" s="20">
        <f t="shared" si="6"/>
        <v>-0.08</v>
      </c>
      <c r="Q59" s="22">
        <f t="shared" ref="Q59:Q60" si="112">P59+Q58</f>
        <v>35.080000000000005</v>
      </c>
      <c r="R59" s="36"/>
    </row>
    <row r="60" spans="1:18" x14ac:dyDescent="0.2">
      <c r="A60" s="37"/>
      <c r="B60" s="13">
        <f t="shared" si="2"/>
        <v>56</v>
      </c>
      <c r="C60" s="46" t="s">
        <v>204</v>
      </c>
      <c r="D60" s="28">
        <v>44897</v>
      </c>
      <c r="E60" s="2" t="s">
        <v>31</v>
      </c>
      <c r="F60" s="23" t="s">
        <v>18</v>
      </c>
      <c r="G60" s="23" t="s">
        <v>53</v>
      </c>
      <c r="H60" s="23">
        <v>1000</v>
      </c>
      <c r="I60" s="23" t="s">
        <v>79</v>
      </c>
      <c r="J60" s="23" t="s">
        <v>74</v>
      </c>
      <c r="K60" s="12" t="s">
        <v>5</v>
      </c>
      <c r="L60" s="4">
        <v>10.5</v>
      </c>
      <c r="M60" s="10">
        <f t="shared" si="110"/>
        <v>1</v>
      </c>
      <c r="N60" s="11">
        <v>3.26</v>
      </c>
      <c r="O60" s="10">
        <f t="shared" si="111"/>
        <v>0.5</v>
      </c>
      <c r="P60" s="19">
        <f t="shared" si="6"/>
        <v>0.13</v>
      </c>
      <c r="Q60" s="21">
        <f t="shared" si="112"/>
        <v>35.210000000000008</v>
      </c>
      <c r="R60" s="36"/>
    </row>
    <row r="61" spans="1:18" x14ac:dyDescent="0.2">
      <c r="A61" s="37"/>
      <c r="B61" s="13">
        <f t="shared" si="2"/>
        <v>57</v>
      </c>
      <c r="C61" s="46" t="s">
        <v>531</v>
      </c>
      <c r="D61" s="28">
        <v>44897</v>
      </c>
      <c r="E61" s="2" t="s">
        <v>122</v>
      </c>
      <c r="F61" s="23" t="s">
        <v>33</v>
      </c>
      <c r="G61" s="23" t="s">
        <v>312</v>
      </c>
      <c r="H61" s="23">
        <v>1250</v>
      </c>
      <c r="I61" s="23" t="s">
        <v>79</v>
      </c>
      <c r="J61" s="23" t="s">
        <v>87</v>
      </c>
      <c r="K61" s="12" t="s">
        <v>5</v>
      </c>
      <c r="L61" s="4">
        <v>7</v>
      </c>
      <c r="M61" s="10">
        <f t="shared" ref="M61" si="113">IF(L61&gt;0,M$3,0)</f>
        <v>1</v>
      </c>
      <c r="N61" s="11">
        <v>1.99</v>
      </c>
      <c r="O61" s="10">
        <f t="shared" ref="O61" si="114">IF(N61&gt;0,O$3,0)</f>
        <v>0.5</v>
      </c>
      <c r="P61" s="19">
        <f t="shared" si="6"/>
        <v>-0.51</v>
      </c>
      <c r="Q61" s="21">
        <f t="shared" ref="Q61" si="115">P61+Q60</f>
        <v>34.70000000000001</v>
      </c>
      <c r="R61" s="36"/>
    </row>
    <row r="62" spans="1:18" x14ac:dyDescent="0.2">
      <c r="A62" s="37"/>
      <c r="B62" s="13">
        <f t="shared" si="2"/>
        <v>58</v>
      </c>
      <c r="C62" s="46" t="s">
        <v>533</v>
      </c>
      <c r="D62" s="28">
        <v>44898</v>
      </c>
      <c r="E62" s="2" t="s">
        <v>36</v>
      </c>
      <c r="F62" s="23" t="s">
        <v>29</v>
      </c>
      <c r="G62" s="23" t="s">
        <v>58</v>
      </c>
      <c r="H62" s="23">
        <v>1200</v>
      </c>
      <c r="I62" s="23" t="s">
        <v>79</v>
      </c>
      <c r="J62" s="23" t="s">
        <v>74</v>
      </c>
      <c r="K62" s="12" t="s">
        <v>60</v>
      </c>
      <c r="L62" s="4">
        <v>8.17</v>
      </c>
      <c r="M62" s="10">
        <f t="shared" ref="M62" si="116">IF(L62&gt;0,M$3,0)</f>
        <v>1</v>
      </c>
      <c r="N62" s="11">
        <v>3.08</v>
      </c>
      <c r="O62" s="10">
        <f t="shared" ref="O62" si="117">IF(N62&gt;0,O$3,0)</f>
        <v>0.5</v>
      </c>
      <c r="P62" s="19">
        <f t="shared" si="6"/>
        <v>-1.5</v>
      </c>
      <c r="Q62" s="21">
        <f t="shared" ref="Q62" si="118">P62+Q61</f>
        <v>33.20000000000001</v>
      </c>
      <c r="R62" s="36"/>
    </row>
    <row r="63" spans="1:18" x14ac:dyDescent="0.2">
      <c r="A63" s="37"/>
      <c r="B63" s="13">
        <f t="shared" si="2"/>
        <v>59</v>
      </c>
      <c r="C63" s="46" t="s">
        <v>534</v>
      </c>
      <c r="D63" s="28">
        <v>44898</v>
      </c>
      <c r="E63" s="2" t="s">
        <v>149</v>
      </c>
      <c r="F63" s="23" t="s">
        <v>33</v>
      </c>
      <c r="G63" s="23" t="s">
        <v>53</v>
      </c>
      <c r="H63" s="23">
        <v>900</v>
      </c>
      <c r="I63" s="23" t="s">
        <v>79</v>
      </c>
      <c r="J63" s="23" t="s">
        <v>87</v>
      </c>
      <c r="K63" s="12" t="s">
        <v>1</v>
      </c>
      <c r="L63" s="4">
        <v>1.65</v>
      </c>
      <c r="M63" s="10">
        <f t="shared" ref="M63" si="119">IF(L63&gt;0,M$3,0)</f>
        <v>1</v>
      </c>
      <c r="N63" s="11">
        <v>1.32</v>
      </c>
      <c r="O63" s="10">
        <f t="shared" ref="O63" si="120">IF(N63&gt;0,O$3,0)</f>
        <v>0.5</v>
      </c>
      <c r="P63" s="19">
        <f t="shared" si="6"/>
        <v>-0.84</v>
      </c>
      <c r="Q63" s="21">
        <f t="shared" ref="Q63" si="121">P63+Q62</f>
        <v>32.360000000000007</v>
      </c>
      <c r="R63" s="36"/>
    </row>
    <row r="64" spans="1:18" x14ac:dyDescent="0.2">
      <c r="A64" s="37"/>
      <c r="B64" s="13">
        <f t="shared" si="2"/>
        <v>60</v>
      </c>
      <c r="C64" s="46" t="s">
        <v>537</v>
      </c>
      <c r="D64" s="28">
        <v>44899</v>
      </c>
      <c r="E64" s="2" t="s">
        <v>44</v>
      </c>
      <c r="F64" s="23" t="s">
        <v>22</v>
      </c>
      <c r="G64" s="23" t="s">
        <v>55</v>
      </c>
      <c r="H64" s="23">
        <v>1400</v>
      </c>
      <c r="I64" s="23" t="s">
        <v>79</v>
      </c>
      <c r="J64" s="23" t="s">
        <v>74</v>
      </c>
      <c r="K64" s="12" t="s">
        <v>60</v>
      </c>
      <c r="L64" s="4">
        <v>10.41</v>
      </c>
      <c r="M64" s="10">
        <f t="shared" ref="M64" si="122">IF(L64&gt;0,M$3,0)</f>
        <v>1</v>
      </c>
      <c r="N64" s="11">
        <v>3.5</v>
      </c>
      <c r="O64" s="10">
        <f t="shared" ref="O64" si="123">IF(N64&gt;0,O$3,0)</f>
        <v>0.5</v>
      </c>
      <c r="P64" s="19">
        <f t="shared" si="6"/>
        <v>-1.5</v>
      </c>
      <c r="Q64" s="21">
        <f t="shared" ref="Q64" si="124">P64+Q63</f>
        <v>30.860000000000007</v>
      </c>
      <c r="R64" s="36"/>
    </row>
    <row r="65" spans="1:18" x14ac:dyDescent="0.2">
      <c r="A65" s="37"/>
      <c r="B65" s="13">
        <f t="shared" si="2"/>
        <v>61</v>
      </c>
      <c r="C65" s="46" t="s">
        <v>288</v>
      </c>
      <c r="D65" s="28">
        <v>44903</v>
      </c>
      <c r="E65" s="2" t="s">
        <v>34</v>
      </c>
      <c r="F65" s="23" t="s">
        <v>29</v>
      </c>
      <c r="G65" s="23" t="s">
        <v>53</v>
      </c>
      <c r="H65" s="23">
        <v>1000</v>
      </c>
      <c r="I65" s="23" t="s">
        <v>79</v>
      </c>
      <c r="J65" s="23" t="s">
        <v>74</v>
      </c>
      <c r="K65" s="12" t="s">
        <v>2</v>
      </c>
      <c r="L65" s="4">
        <v>4.47</v>
      </c>
      <c r="M65" s="10">
        <f t="shared" ref="M65" si="125">IF(L65&gt;0,M$3,0)</f>
        <v>1</v>
      </c>
      <c r="N65" s="11">
        <v>1.72</v>
      </c>
      <c r="O65" s="10">
        <f t="shared" ref="O65" si="126">IF(N65&gt;0,O$3,0)</f>
        <v>0.5</v>
      </c>
      <c r="P65" s="19">
        <f t="shared" si="6"/>
        <v>3.83</v>
      </c>
      <c r="Q65" s="21">
        <f t="shared" ref="Q65" si="127">P65+Q64</f>
        <v>34.690000000000005</v>
      </c>
      <c r="R65" s="36"/>
    </row>
    <row r="66" spans="1:18" x14ac:dyDescent="0.2">
      <c r="A66" s="37"/>
      <c r="B66" s="13">
        <f t="shared" si="2"/>
        <v>62</v>
      </c>
      <c r="C66" s="46" t="s">
        <v>539</v>
      </c>
      <c r="D66" s="28">
        <v>44903</v>
      </c>
      <c r="E66" s="2" t="s">
        <v>197</v>
      </c>
      <c r="F66" s="23" t="s">
        <v>27</v>
      </c>
      <c r="G66" s="23" t="s">
        <v>53</v>
      </c>
      <c r="H66" s="23">
        <v>1000</v>
      </c>
      <c r="I66" s="23" t="s">
        <v>79</v>
      </c>
      <c r="J66" s="23" t="s">
        <v>87</v>
      </c>
      <c r="K66" s="12" t="s">
        <v>60</v>
      </c>
      <c r="L66" s="4">
        <v>2.1800000000000002</v>
      </c>
      <c r="M66" s="10">
        <f t="shared" ref="M66" si="128">IF(L66&gt;0,M$3,0)</f>
        <v>1</v>
      </c>
      <c r="N66" s="11">
        <v>1.29</v>
      </c>
      <c r="O66" s="10">
        <f t="shared" ref="O66" si="129">IF(N66&gt;0,O$3,0)</f>
        <v>0.5</v>
      </c>
      <c r="P66" s="19">
        <f t="shared" si="6"/>
        <v>-1.5</v>
      </c>
      <c r="Q66" s="21">
        <f t="shared" ref="Q66" si="130">P66+Q65</f>
        <v>33.190000000000005</v>
      </c>
      <c r="R66" s="36"/>
    </row>
    <row r="67" spans="1:18" x14ac:dyDescent="0.2">
      <c r="A67" s="37"/>
      <c r="B67" s="13">
        <f t="shared" si="2"/>
        <v>63</v>
      </c>
      <c r="C67" s="46" t="s">
        <v>542</v>
      </c>
      <c r="D67" s="28">
        <v>44904</v>
      </c>
      <c r="E67" s="2" t="s">
        <v>124</v>
      </c>
      <c r="F67" s="23" t="s">
        <v>29</v>
      </c>
      <c r="G67" s="23" t="s">
        <v>53</v>
      </c>
      <c r="H67" s="23">
        <v>1100</v>
      </c>
      <c r="I67" s="23" t="s">
        <v>79</v>
      </c>
      <c r="J67" s="23" t="s">
        <v>87</v>
      </c>
      <c r="K67" s="12" t="s">
        <v>2</v>
      </c>
      <c r="L67" s="4">
        <v>5.7</v>
      </c>
      <c r="M67" s="10">
        <f t="shared" ref="M67:M68" si="131">IF(L67&gt;0,M$3,0)</f>
        <v>1</v>
      </c>
      <c r="N67" s="11">
        <v>2.23</v>
      </c>
      <c r="O67" s="10">
        <f t="shared" ref="O67:O68" si="132">IF(N67&gt;0,O$3,0)</f>
        <v>0.5</v>
      </c>
      <c r="P67" s="19">
        <f t="shared" si="6"/>
        <v>5.32</v>
      </c>
      <c r="Q67" s="21">
        <f t="shared" ref="Q67:Q68" si="133">P67+Q66</f>
        <v>38.510000000000005</v>
      </c>
      <c r="R67" s="36"/>
    </row>
    <row r="68" spans="1:18" x14ac:dyDescent="0.2">
      <c r="A68" s="37"/>
      <c r="B68" s="13">
        <f t="shared" si="2"/>
        <v>64</v>
      </c>
      <c r="C68" s="46" t="s">
        <v>475</v>
      </c>
      <c r="D68" s="28">
        <v>44905</v>
      </c>
      <c r="E68" s="2" t="s">
        <v>106</v>
      </c>
      <c r="F68" s="23" t="s">
        <v>27</v>
      </c>
      <c r="G68" s="23" t="s">
        <v>546</v>
      </c>
      <c r="H68" s="23">
        <v>1000</v>
      </c>
      <c r="I68" s="23" t="s">
        <v>78</v>
      </c>
      <c r="J68" s="23" t="s">
        <v>88</v>
      </c>
      <c r="K68" s="12" t="s">
        <v>5</v>
      </c>
      <c r="L68" s="4">
        <v>2.46</v>
      </c>
      <c r="M68" s="10">
        <f t="shared" si="131"/>
        <v>1</v>
      </c>
      <c r="N68" s="11">
        <v>1.34</v>
      </c>
      <c r="O68" s="10">
        <f t="shared" si="132"/>
        <v>0.5</v>
      </c>
      <c r="P68" s="19">
        <f t="shared" si="6"/>
        <v>-0.83</v>
      </c>
      <c r="Q68" s="21">
        <f t="shared" si="133"/>
        <v>37.680000000000007</v>
      </c>
      <c r="R68" s="36"/>
    </row>
    <row r="69" spans="1:18" x14ac:dyDescent="0.2">
      <c r="A69" s="37"/>
      <c r="B69" s="13">
        <f t="shared" si="2"/>
        <v>65</v>
      </c>
      <c r="C69" s="46" t="s">
        <v>251</v>
      </c>
      <c r="D69" s="28">
        <v>44905</v>
      </c>
      <c r="E69" s="2" t="s">
        <v>35</v>
      </c>
      <c r="F69" s="23" t="s">
        <v>37</v>
      </c>
      <c r="G69" s="23" t="s">
        <v>58</v>
      </c>
      <c r="H69" s="23">
        <v>1400</v>
      </c>
      <c r="I69" s="23" t="s">
        <v>79</v>
      </c>
      <c r="J69" s="23" t="s">
        <v>74</v>
      </c>
      <c r="K69" s="12" t="s">
        <v>5</v>
      </c>
      <c r="L69" s="4">
        <v>6.35</v>
      </c>
      <c r="M69" s="10">
        <f t="shared" ref="M69" si="134">IF(L69&gt;0,M$3,0)</f>
        <v>1</v>
      </c>
      <c r="N69" s="11">
        <v>2.42</v>
      </c>
      <c r="O69" s="10">
        <f t="shared" ref="O69" si="135">IF(N69&gt;0,O$3,0)</f>
        <v>0.5</v>
      </c>
      <c r="P69" s="19">
        <f t="shared" si="6"/>
        <v>-0.28999999999999998</v>
      </c>
      <c r="Q69" s="21">
        <f t="shared" ref="Q69" si="136">P69+Q68</f>
        <v>37.390000000000008</v>
      </c>
      <c r="R69" s="36"/>
    </row>
    <row r="70" spans="1:18" x14ac:dyDescent="0.2">
      <c r="A70" s="37"/>
      <c r="B70" s="13">
        <f t="shared" si="2"/>
        <v>66</v>
      </c>
      <c r="C70" s="46" t="s">
        <v>221</v>
      </c>
      <c r="D70" s="28">
        <v>44905</v>
      </c>
      <c r="E70" s="2" t="s">
        <v>35</v>
      </c>
      <c r="F70" s="23" t="s">
        <v>22</v>
      </c>
      <c r="G70" s="23" t="s">
        <v>57</v>
      </c>
      <c r="H70" s="23">
        <v>1000</v>
      </c>
      <c r="I70" s="23" t="s">
        <v>79</v>
      </c>
      <c r="J70" s="23" t="s">
        <v>74</v>
      </c>
      <c r="K70" s="12" t="s">
        <v>67</v>
      </c>
      <c r="L70" s="4">
        <v>7.11</v>
      </c>
      <c r="M70" s="10">
        <f t="shared" ref="M70:M71" si="137">IF(L70&gt;0,M$3,0)</f>
        <v>1</v>
      </c>
      <c r="N70" s="11">
        <v>2.5499999999999998</v>
      </c>
      <c r="O70" s="10">
        <f t="shared" ref="O70:O71" si="138">IF(N70&gt;0,O$3,0)</f>
        <v>0.5</v>
      </c>
      <c r="P70" s="19">
        <f t="shared" si="6"/>
        <v>-1.5</v>
      </c>
      <c r="Q70" s="21">
        <f t="shared" ref="Q70:Q71" si="139">P70+Q69</f>
        <v>35.890000000000008</v>
      </c>
      <c r="R70" s="36"/>
    </row>
    <row r="71" spans="1:18" x14ac:dyDescent="0.2">
      <c r="A71" s="37"/>
      <c r="B71" s="13">
        <f t="shared" si="2"/>
        <v>67</v>
      </c>
      <c r="C71" s="46" t="s">
        <v>559</v>
      </c>
      <c r="D71" s="28">
        <v>44910</v>
      </c>
      <c r="E71" s="2" t="s">
        <v>124</v>
      </c>
      <c r="F71" s="23" t="s">
        <v>29</v>
      </c>
      <c r="G71" s="23" t="s">
        <v>53</v>
      </c>
      <c r="H71" s="23">
        <v>1100</v>
      </c>
      <c r="I71" s="23" t="s">
        <v>79</v>
      </c>
      <c r="J71" s="23" t="s">
        <v>87</v>
      </c>
      <c r="K71" s="12" t="s">
        <v>52</v>
      </c>
      <c r="L71" s="4">
        <v>7.07</v>
      </c>
      <c r="M71" s="10">
        <f t="shared" si="137"/>
        <v>1</v>
      </c>
      <c r="N71" s="11">
        <v>2.36</v>
      </c>
      <c r="O71" s="10">
        <f t="shared" si="138"/>
        <v>0.5</v>
      </c>
      <c r="P71" s="19">
        <f t="shared" si="6"/>
        <v>-1.5</v>
      </c>
      <c r="Q71" s="21">
        <f t="shared" si="139"/>
        <v>34.390000000000008</v>
      </c>
      <c r="R71" s="36"/>
    </row>
    <row r="72" spans="1:18" x14ac:dyDescent="0.2">
      <c r="A72" s="37"/>
      <c r="B72" s="13">
        <f t="shared" si="2"/>
        <v>68</v>
      </c>
      <c r="C72" s="46" t="s">
        <v>561</v>
      </c>
      <c r="D72" s="28">
        <v>44912</v>
      </c>
      <c r="E72" s="2" t="s">
        <v>122</v>
      </c>
      <c r="F72" s="23" t="s">
        <v>18</v>
      </c>
      <c r="G72" s="23" t="s">
        <v>99</v>
      </c>
      <c r="H72" s="23">
        <v>1100</v>
      </c>
      <c r="I72" s="23" t="s">
        <v>79</v>
      </c>
      <c r="J72" s="23" t="s">
        <v>87</v>
      </c>
      <c r="K72" s="12" t="s">
        <v>2</v>
      </c>
      <c r="L72" s="4">
        <v>11.5</v>
      </c>
      <c r="M72" s="10">
        <f t="shared" ref="M72" si="140">IF(L72&gt;0,M$3,0)</f>
        <v>1</v>
      </c>
      <c r="N72" s="11">
        <v>1.92</v>
      </c>
      <c r="O72" s="10">
        <f t="shared" ref="O72" si="141">IF(N72&gt;0,O$3,0)</f>
        <v>0.5</v>
      </c>
      <c r="P72" s="19">
        <f t="shared" si="6"/>
        <v>10.96</v>
      </c>
      <c r="Q72" s="21">
        <f t="shared" ref="Q72" si="142">P72+Q71</f>
        <v>45.350000000000009</v>
      </c>
      <c r="R72" s="36"/>
    </row>
    <row r="73" spans="1:18" x14ac:dyDescent="0.2">
      <c r="A73" s="37"/>
      <c r="B73" s="13">
        <f t="shared" si="2"/>
        <v>69</v>
      </c>
      <c r="C73" s="46" t="s">
        <v>562</v>
      </c>
      <c r="D73" s="28">
        <v>44912</v>
      </c>
      <c r="E73" s="2" t="s">
        <v>24</v>
      </c>
      <c r="F73" s="23" t="s">
        <v>29</v>
      </c>
      <c r="G73" s="23" t="s">
        <v>57</v>
      </c>
      <c r="H73" s="23">
        <v>1100</v>
      </c>
      <c r="I73" s="23" t="s">
        <v>79</v>
      </c>
      <c r="J73" s="23" t="s">
        <v>74</v>
      </c>
      <c r="K73" s="12" t="s">
        <v>5</v>
      </c>
      <c r="L73" s="4">
        <v>11.02</v>
      </c>
      <c r="M73" s="10">
        <f t="shared" ref="M73" si="143">IF(L73&gt;0,M$3,0)</f>
        <v>1</v>
      </c>
      <c r="N73" s="11">
        <v>3.49</v>
      </c>
      <c r="O73" s="10">
        <f t="shared" ref="O73" si="144">IF(N73&gt;0,O$3,0)</f>
        <v>0.5</v>
      </c>
      <c r="P73" s="19">
        <f t="shared" si="6"/>
        <v>0.25</v>
      </c>
      <c r="Q73" s="21">
        <f t="shared" ref="Q73" si="145">P73+Q72</f>
        <v>45.600000000000009</v>
      </c>
      <c r="R73" s="36"/>
    </row>
    <row r="74" spans="1:18" x14ac:dyDescent="0.2">
      <c r="A74" s="37"/>
      <c r="B74" s="13">
        <f t="shared" si="2"/>
        <v>70</v>
      </c>
      <c r="C74" s="46" t="s">
        <v>563</v>
      </c>
      <c r="D74" s="28">
        <v>44912</v>
      </c>
      <c r="E74" s="2" t="s">
        <v>149</v>
      </c>
      <c r="F74" s="23" t="s">
        <v>27</v>
      </c>
      <c r="G74" s="23" t="s">
        <v>53</v>
      </c>
      <c r="H74" s="23">
        <v>1200</v>
      </c>
      <c r="I74" s="23" t="s">
        <v>78</v>
      </c>
      <c r="J74" s="23" t="s">
        <v>87</v>
      </c>
      <c r="K74" s="12" t="s">
        <v>52</v>
      </c>
      <c r="L74" s="4">
        <v>9.6</v>
      </c>
      <c r="M74" s="10">
        <f t="shared" ref="M74" si="146">IF(L74&gt;0,M$3,0)</f>
        <v>1</v>
      </c>
      <c r="N74" s="11">
        <v>2.68</v>
      </c>
      <c r="O74" s="10">
        <f t="shared" ref="O74" si="147">IF(N74&gt;0,O$3,0)</f>
        <v>0.5</v>
      </c>
      <c r="P74" s="19">
        <f t="shared" si="6"/>
        <v>-1.5</v>
      </c>
      <c r="Q74" s="21">
        <f t="shared" ref="Q74" si="148">P74+Q73</f>
        <v>44.100000000000009</v>
      </c>
      <c r="R74" s="36"/>
    </row>
    <row r="75" spans="1:18" x14ac:dyDescent="0.2">
      <c r="A75" s="37"/>
      <c r="B75" s="13">
        <f t="shared" si="2"/>
        <v>71</v>
      </c>
      <c r="C75" s="46" t="s">
        <v>259</v>
      </c>
      <c r="D75" s="28">
        <v>44912</v>
      </c>
      <c r="E75" s="2" t="s">
        <v>50</v>
      </c>
      <c r="F75" s="23" t="s">
        <v>18</v>
      </c>
      <c r="G75" s="23" t="s">
        <v>53</v>
      </c>
      <c r="H75" s="23">
        <v>1200</v>
      </c>
      <c r="I75" s="23" t="s">
        <v>79</v>
      </c>
      <c r="J75" s="23" t="s">
        <v>74</v>
      </c>
      <c r="K75" s="12" t="s">
        <v>1</v>
      </c>
      <c r="L75" s="4">
        <v>4.8</v>
      </c>
      <c r="M75" s="10">
        <f t="shared" ref="M75" si="149">IF(L75&gt;0,M$3,0)</f>
        <v>1</v>
      </c>
      <c r="N75" s="11">
        <v>2.16</v>
      </c>
      <c r="O75" s="10">
        <f t="shared" ref="O75" si="150">IF(N75&gt;0,O$3,0)</f>
        <v>0.5</v>
      </c>
      <c r="P75" s="19">
        <f t="shared" si="6"/>
        <v>-0.42</v>
      </c>
      <c r="Q75" s="21">
        <f t="shared" ref="Q75" si="151">P75+Q74</f>
        <v>43.680000000000007</v>
      </c>
      <c r="R75" s="36"/>
    </row>
    <row r="76" spans="1:18" x14ac:dyDescent="0.2">
      <c r="A76" s="37"/>
      <c r="B76" s="13">
        <f t="shared" si="2"/>
        <v>72</v>
      </c>
      <c r="C76" s="46" t="s">
        <v>565</v>
      </c>
      <c r="D76" s="28">
        <v>44913</v>
      </c>
      <c r="E76" s="2" t="s">
        <v>44</v>
      </c>
      <c r="F76" s="23" t="s">
        <v>18</v>
      </c>
      <c r="G76" s="23" t="s">
        <v>53</v>
      </c>
      <c r="H76" s="23">
        <v>1000</v>
      </c>
      <c r="I76" s="23" t="s">
        <v>79</v>
      </c>
      <c r="J76" s="23" t="s">
        <v>74</v>
      </c>
      <c r="K76" s="12" t="s">
        <v>46</v>
      </c>
      <c r="L76" s="4">
        <v>4.45</v>
      </c>
      <c r="M76" s="10">
        <f t="shared" ref="M76" si="152">IF(L76&gt;0,M$3,0)</f>
        <v>1</v>
      </c>
      <c r="N76" s="11">
        <v>1.65</v>
      </c>
      <c r="O76" s="10">
        <f t="shared" ref="O76" si="153">IF(N76&gt;0,O$3,0)</f>
        <v>0.5</v>
      </c>
      <c r="P76" s="19">
        <f t="shared" si="6"/>
        <v>-1.5</v>
      </c>
      <c r="Q76" s="21">
        <f t="shared" ref="Q76" si="154">P76+Q75</f>
        <v>42.180000000000007</v>
      </c>
      <c r="R76" s="36"/>
    </row>
    <row r="77" spans="1:18" x14ac:dyDescent="0.2">
      <c r="A77" s="37"/>
      <c r="B77" s="13">
        <f t="shared" si="2"/>
        <v>73</v>
      </c>
      <c r="C77" s="46" t="s">
        <v>566</v>
      </c>
      <c r="D77" s="28">
        <v>44913</v>
      </c>
      <c r="E77" s="2" t="s">
        <v>116</v>
      </c>
      <c r="F77" s="23" t="s">
        <v>29</v>
      </c>
      <c r="G77" s="23" t="s">
        <v>433</v>
      </c>
      <c r="H77" s="23">
        <v>1200</v>
      </c>
      <c r="I77" s="23" t="s">
        <v>79</v>
      </c>
      <c r="J77" s="23" t="s">
        <v>101</v>
      </c>
      <c r="K77" s="12" t="s">
        <v>93</v>
      </c>
      <c r="L77" s="4">
        <v>6.7</v>
      </c>
      <c r="M77" s="10">
        <f t="shared" ref="M77" si="155">IF(L77&gt;0,M$3,0)</f>
        <v>1</v>
      </c>
      <c r="N77" s="11">
        <v>2.7</v>
      </c>
      <c r="O77" s="10">
        <f t="shared" ref="O77" si="156">IF(N77&gt;0,O$3,0)</f>
        <v>0.5</v>
      </c>
      <c r="P77" s="19">
        <f t="shared" si="6"/>
        <v>-1.5</v>
      </c>
      <c r="Q77" s="21">
        <f t="shared" ref="Q77" si="157">P77+Q76</f>
        <v>40.680000000000007</v>
      </c>
      <c r="R77" s="36"/>
    </row>
    <row r="78" spans="1:18" x14ac:dyDescent="0.2">
      <c r="A78" s="37"/>
      <c r="B78" s="13">
        <f t="shared" si="2"/>
        <v>74</v>
      </c>
      <c r="C78" s="46" t="s">
        <v>572</v>
      </c>
      <c r="D78" s="28">
        <v>44916</v>
      </c>
      <c r="E78" s="2" t="s">
        <v>35</v>
      </c>
      <c r="F78" s="23" t="s">
        <v>29</v>
      </c>
      <c r="G78" s="23" t="s">
        <v>53</v>
      </c>
      <c r="H78" s="23">
        <v>1200</v>
      </c>
      <c r="I78" s="23" t="s">
        <v>79</v>
      </c>
      <c r="J78" s="23" t="s">
        <v>74</v>
      </c>
      <c r="K78" s="12" t="s">
        <v>46</v>
      </c>
      <c r="L78" s="4">
        <v>16.489999999999998</v>
      </c>
      <c r="M78" s="10">
        <f t="shared" ref="M78" si="158">IF(L78&gt;0,M$3,0)</f>
        <v>1</v>
      </c>
      <c r="N78" s="11">
        <v>4.07</v>
      </c>
      <c r="O78" s="10">
        <f t="shared" ref="O78" si="159">IF(N78&gt;0,O$3,0)</f>
        <v>0.5</v>
      </c>
      <c r="P78" s="19">
        <f t="shared" si="6"/>
        <v>-1.5</v>
      </c>
      <c r="Q78" s="21">
        <f t="shared" ref="Q78" si="160">P78+Q77</f>
        <v>39.180000000000007</v>
      </c>
      <c r="R78" s="36"/>
    </row>
    <row r="79" spans="1:18" x14ac:dyDescent="0.2">
      <c r="A79" s="37"/>
      <c r="B79" s="13">
        <f t="shared" si="2"/>
        <v>75</v>
      </c>
      <c r="C79" s="46" t="s">
        <v>573</v>
      </c>
      <c r="D79" s="28">
        <v>44916</v>
      </c>
      <c r="E79" s="2" t="s">
        <v>35</v>
      </c>
      <c r="F79" s="23" t="s">
        <v>29</v>
      </c>
      <c r="G79" s="23" t="s">
        <v>53</v>
      </c>
      <c r="H79" s="23">
        <v>1200</v>
      </c>
      <c r="I79" s="23" t="s">
        <v>79</v>
      </c>
      <c r="J79" s="23" t="s">
        <v>74</v>
      </c>
      <c r="K79" s="12" t="s">
        <v>5</v>
      </c>
      <c r="L79" s="4">
        <v>4.38</v>
      </c>
      <c r="M79" s="10">
        <f t="shared" ref="M79" si="161">IF(L79&gt;0,M$3,0)</f>
        <v>1</v>
      </c>
      <c r="N79" s="11">
        <v>1.7</v>
      </c>
      <c r="O79" s="10">
        <f t="shared" ref="O79" si="162">IF(N79&gt;0,O$3,0)</f>
        <v>0.5</v>
      </c>
      <c r="P79" s="19">
        <f t="shared" si="6"/>
        <v>-0.65</v>
      </c>
      <c r="Q79" s="21">
        <f t="shared" ref="Q79" si="163">P79+Q78</f>
        <v>38.530000000000008</v>
      </c>
      <c r="R79" s="36"/>
    </row>
    <row r="80" spans="1:18" x14ac:dyDescent="0.2">
      <c r="A80" s="37"/>
      <c r="B80" s="13">
        <f t="shared" si="2"/>
        <v>76</v>
      </c>
      <c r="C80" s="46" t="s">
        <v>574</v>
      </c>
      <c r="D80" s="28">
        <v>44916</v>
      </c>
      <c r="E80" s="2" t="s">
        <v>100</v>
      </c>
      <c r="F80" s="23" t="s">
        <v>33</v>
      </c>
      <c r="G80" s="23" t="s">
        <v>433</v>
      </c>
      <c r="H80" s="23">
        <v>1000</v>
      </c>
      <c r="I80" s="23" t="s">
        <v>79</v>
      </c>
      <c r="J80" s="23" t="s">
        <v>101</v>
      </c>
      <c r="K80" s="12" t="s">
        <v>49</v>
      </c>
      <c r="L80" s="4">
        <v>15.95</v>
      </c>
      <c r="M80" s="10">
        <f t="shared" ref="M80" si="164">IF(L80&gt;0,M$3,0)</f>
        <v>1</v>
      </c>
      <c r="N80" s="11">
        <v>3.7</v>
      </c>
      <c r="O80" s="10">
        <f t="shared" ref="O80" si="165">IF(N80&gt;0,O$3,0)</f>
        <v>0.5</v>
      </c>
      <c r="P80" s="19">
        <f t="shared" si="6"/>
        <v>-1.5</v>
      </c>
      <c r="Q80" s="21">
        <f t="shared" ref="Q80" si="166">P80+Q79</f>
        <v>37.030000000000008</v>
      </c>
      <c r="R80" s="36"/>
    </row>
    <row r="81" spans="1:18" x14ac:dyDescent="0.2">
      <c r="A81" s="37"/>
      <c r="B81" s="13">
        <f t="shared" si="2"/>
        <v>77</v>
      </c>
      <c r="C81" s="46" t="s">
        <v>575</v>
      </c>
      <c r="D81" s="28">
        <v>44916</v>
      </c>
      <c r="E81" s="2" t="s">
        <v>100</v>
      </c>
      <c r="F81" s="23" t="s">
        <v>6</v>
      </c>
      <c r="G81" s="23" t="s">
        <v>433</v>
      </c>
      <c r="H81" s="23">
        <v>1200</v>
      </c>
      <c r="I81" s="23" t="s">
        <v>79</v>
      </c>
      <c r="J81" s="23" t="s">
        <v>101</v>
      </c>
      <c r="K81" s="12" t="s">
        <v>71</v>
      </c>
      <c r="L81" s="4">
        <v>132.55000000000001</v>
      </c>
      <c r="M81" s="10">
        <f t="shared" ref="M81:M82" si="167">IF(L81&gt;0,M$3,0)</f>
        <v>1</v>
      </c>
      <c r="N81" s="11">
        <v>24</v>
      </c>
      <c r="O81" s="10">
        <f t="shared" ref="O81:O82" si="168">IF(N81&gt;0,O$3,0)</f>
        <v>0.5</v>
      </c>
      <c r="P81" s="19">
        <f t="shared" si="6"/>
        <v>-1.5</v>
      </c>
      <c r="Q81" s="21">
        <f t="shared" ref="Q81:Q82" si="169">P81+Q80</f>
        <v>35.530000000000008</v>
      </c>
      <c r="R81" s="36"/>
    </row>
    <row r="82" spans="1:18" x14ac:dyDescent="0.2">
      <c r="A82" s="37"/>
      <c r="B82" s="13">
        <f t="shared" si="2"/>
        <v>78</v>
      </c>
      <c r="C82" s="46" t="s">
        <v>579</v>
      </c>
      <c r="D82" s="28">
        <v>44918</v>
      </c>
      <c r="E82" s="2" t="s">
        <v>63</v>
      </c>
      <c r="F82" s="23" t="s">
        <v>18</v>
      </c>
      <c r="G82" s="23" t="s">
        <v>53</v>
      </c>
      <c r="H82" s="23">
        <v>1000</v>
      </c>
      <c r="I82" s="23" t="s">
        <v>79</v>
      </c>
      <c r="J82" s="23" t="s">
        <v>74</v>
      </c>
      <c r="K82" s="12" t="s">
        <v>71</v>
      </c>
      <c r="L82" s="4">
        <v>38.71</v>
      </c>
      <c r="M82" s="10">
        <f t="shared" si="167"/>
        <v>1</v>
      </c>
      <c r="N82" s="11">
        <v>4.5199999999999996</v>
      </c>
      <c r="O82" s="10">
        <f t="shared" si="168"/>
        <v>0.5</v>
      </c>
      <c r="P82" s="19">
        <f t="shared" si="6"/>
        <v>-1.5</v>
      </c>
      <c r="Q82" s="21">
        <f t="shared" si="169"/>
        <v>34.030000000000008</v>
      </c>
      <c r="R82" s="36"/>
    </row>
    <row r="83" spans="1:18" x14ac:dyDescent="0.2">
      <c r="A83" s="37"/>
      <c r="B83" s="13">
        <f t="shared" si="2"/>
        <v>79</v>
      </c>
      <c r="C83" s="46" t="s">
        <v>580</v>
      </c>
      <c r="D83" s="28">
        <v>44918</v>
      </c>
      <c r="E83" s="2" t="s">
        <v>8</v>
      </c>
      <c r="F83" s="23" t="s">
        <v>18</v>
      </c>
      <c r="G83" s="23" t="s">
        <v>53</v>
      </c>
      <c r="H83" s="23">
        <v>1000</v>
      </c>
      <c r="I83" s="23" t="s">
        <v>79</v>
      </c>
      <c r="J83" s="23" t="s">
        <v>74</v>
      </c>
      <c r="K83" s="12" t="s">
        <v>60</v>
      </c>
      <c r="L83" s="4">
        <v>6.8</v>
      </c>
      <c r="M83" s="10">
        <f t="shared" ref="M83" si="170">IF(L83&gt;0,M$3,0)</f>
        <v>1</v>
      </c>
      <c r="N83" s="11">
        <v>1.89</v>
      </c>
      <c r="O83" s="10">
        <f t="shared" ref="O83" si="171">IF(N83&gt;0,O$3,0)</f>
        <v>0.5</v>
      </c>
      <c r="P83" s="19">
        <f t="shared" si="6"/>
        <v>-1.5</v>
      </c>
      <c r="Q83" s="21">
        <f t="shared" ref="Q83" si="172">P83+Q82</f>
        <v>32.530000000000008</v>
      </c>
      <c r="R83" s="36"/>
    </row>
    <row r="84" spans="1:18" x14ac:dyDescent="0.2">
      <c r="A84" s="37"/>
      <c r="B84" s="13">
        <f t="shared" si="2"/>
        <v>80</v>
      </c>
      <c r="C84" s="46" t="s">
        <v>581</v>
      </c>
      <c r="D84" s="28">
        <v>44918</v>
      </c>
      <c r="E84" s="2" t="s">
        <v>8</v>
      </c>
      <c r="F84" s="23" t="s">
        <v>18</v>
      </c>
      <c r="G84" s="23" t="s">
        <v>53</v>
      </c>
      <c r="H84" s="23">
        <v>1000</v>
      </c>
      <c r="I84" s="23" t="s">
        <v>79</v>
      </c>
      <c r="J84" s="23" t="s">
        <v>74</v>
      </c>
      <c r="K84" s="12" t="s">
        <v>2</v>
      </c>
      <c r="L84" s="4">
        <v>7.96</v>
      </c>
      <c r="M84" s="10">
        <f t="shared" ref="M84" si="173">IF(L84&gt;0,M$3,0)</f>
        <v>1</v>
      </c>
      <c r="N84" s="11">
        <v>1.86</v>
      </c>
      <c r="O84" s="10">
        <f t="shared" ref="O84" si="174">IF(N84&gt;0,O$3,0)</f>
        <v>0.5</v>
      </c>
      <c r="P84" s="19">
        <f t="shared" si="6"/>
        <v>7.39</v>
      </c>
      <c r="Q84" s="21">
        <f t="shared" ref="Q84" si="175">P84+Q83</f>
        <v>39.920000000000009</v>
      </c>
      <c r="R84" s="36"/>
    </row>
    <row r="85" spans="1:18" x14ac:dyDescent="0.2">
      <c r="A85" s="37"/>
      <c r="B85" s="13">
        <f t="shared" si="2"/>
        <v>81</v>
      </c>
      <c r="C85" s="46" t="s">
        <v>582</v>
      </c>
      <c r="D85" s="28">
        <v>44918</v>
      </c>
      <c r="E85" s="2" t="s">
        <v>8</v>
      </c>
      <c r="F85" s="23" t="s">
        <v>3</v>
      </c>
      <c r="G85" s="23" t="s">
        <v>53</v>
      </c>
      <c r="H85" s="23">
        <v>1200</v>
      </c>
      <c r="I85" s="23" t="s">
        <v>79</v>
      </c>
      <c r="J85" s="23" t="s">
        <v>74</v>
      </c>
      <c r="K85" s="12" t="s">
        <v>49</v>
      </c>
      <c r="L85" s="4">
        <v>24</v>
      </c>
      <c r="M85" s="10">
        <f t="shared" ref="M85" si="176">IF(L85&gt;0,M$3,0)</f>
        <v>1</v>
      </c>
      <c r="N85" s="11">
        <v>4.4000000000000004</v>
      </c>
      <c r="O85" s="10">
        <f t="shared" ref="O85" si="177">IF(N85&gt;0,O$3,0)</f>
        <v>0.5</v>
      </c>
      <c r="P85" s="19">
        <f t="shared" si="6"/>
        <v>-1.5</v>
      </c>
      <c r="Q85" s="21">
        <f t="shared" ref="Q85" si="178">P85+Q84</f>
        <v>38.420000000000009</v>
      </c>
      <c r="R85" s="36"/>
    </row>
    <row r="86" spans="1:18" x14ac:dyDescent="0.2">
      <c r="A86" s="37"/>
      <c r="B86" s="13">
        <f t="shared" si="2"/>
        <v>82</v>
      </c>
      <c r="C86" s="46" t="s">
        <v>209</v>
      </c>
      <c r="D86" s="28">
        <v>44919</v>
      </c>
      <c r="E86" s="2" t="s">
        <v>20</v>
      </c>
      <c r="F86" s="23" t="s">
        <v>27</v>
      </c>
      <c r="G86" s="23" t="s">
        <v>57</v>
      </c>
      <c r="H86" s="23">
        <v>1000</v>
      </c>
      <c r="I86" s="23" t="s">
        <v>79</v>
      </c>
      <c r="J86" s="23" t="s">
        <v>74</v>
      </c>
      <c r="K86" s="12" t="s">
        <v>60</v>
      </c>
      <c r="L86" s="4">
        <v>9.27</v>
      </c>
      <c r="M86" s="10">
        <f t="shared" ref="M86" si="179">IF(L86&gt;0,M$3,0)</f>
        <v>1</v>
      </c>
      <c r="N86" s="11">
        <v>3.26</v>
      </c>
      <c r="O86" s="10">
        <f t="shared" ref="O86" si="180">IF(N86&gt;0,O$3,0)</f>
        <v>0.5</v>
      </c>
      <c r="P86" s="19">
        <f t="shared" si="6"/>
        <v>-1.5</v>
      </c>
      <c r="Q86" s="21">
        <f t="shared" ref="Q86" si="181">P86+Q85</f>
        <v>36.920000000000009</v>
      </c>
      <c r="R86" s="36"/>
    </row>
    <row r="87" spans="1:18" x14ac:dyDescent="0.2">
      <c r="A87" s="37"/>
      <c r="B87" s="13">
        <f t="shared" si="2"/>
        <v>83</v>
      </c>
      <c r="C87" s="46" t="s">
        <v>585</v>
      </c>
      <c r="D87" s="28">
        <v>44923</v>
      </c>
      <c r="E87" s="2" t="s">
        <v>31</v>
      </c>
      <c r="F87" s="23" t="s">
        <v>27</v>
      </c>
      <c r="G87" s="23" t="s">
        <v>53</v>
      </c>
      <c r="H87" s="23">
        <v>1200</v>
      </c>
      <c r="I87" s="23" t="s">
        <v>79</v>
      </c>
      <c r="J87" s="23" t="s">
        <v>74</v>
      </c>
      <c r="K87" s="12" t="s">
        <v>52</v>
      </c>
      <c r="L87" s="4">
        <v>4.6100000000000003</v>
      </c>
      <c r="M87" s="10">
        <f t="shared" ref="M87" si="182">IF(L87&gt;0,M$3,0)</f>
        <v>1</v>
      </c>
      <c r="N87" s="11">
        <v>1.65</v>
      </c>
      <c r="O87" s="10">
        <f t="shared" ref="O87" si="183">IF(N87&gt;0,O$3,0)</f>
        <v>0.5</v>
      </c>
      <c r="P87" s="19">
        <f t="shared" si="6"/>
        <v>-1.5</v>
      </c>
      <c r="Q87" s="21">
        <f t="shared" ref="Q87" si="184">P87+Q86</f>
        <v>35.420000000000009</v>
      </c>
      <c r="R87" s="36"/>
    </row>
    <row r="88" spans="1:18" x14ac:dyDescent="0.2">
      <c r="A88" s="37"/>
      <c r="B88" s="13">
        <f t="shared" si="2"/>
        <v>84</v>
      </c>
      <c r="C88" s="46" t="s">
        <v>587</v>
      </c>
      <c r="D88" s="28">
        <v>44924</v>
      </c>
      <c r="E88" s="2" t="s">
        <v>8</v>
      </c>
      <c r="F88" s="23" t="s">
        <v>3</v>
      </c>
      <c r="G88" s="23" t="s">
        <v>53</v>
      </c>
      <c r="H88" s="23">
        <v>1300</v>
      </c>
      <c r="I88" s="23" t="s">
        <v>79</v>
      </c>
      <c r="J88" s="23" t="s">
        <v>74</v>
      </c>
      <c r="K88" s="12" t="s">
        <v>1</v>
      </c>
      <c r="L88" s="4">
        <v>4.97</v>
      </c>
      <c r="M88" s="10">
        <f t="shared" ref="M88" si="185">IF(L88&gt;0,M$3,0)</f>
        <v>1</v>
      </c>
      <c r="N88" s="11">
        <v>1.98</v>
      </c>
      <c r="O88" s="10">
        <f t="shared" ref="O88" si="186">IF(N88&gt;0,O$3,0)</f>
        <v>0.5</v>
      </c>
      <c r="P88" s="19">
        <f t="shared" si="6"/>
        <v>-0.51</v>
      </c>
      <c r="Q88" s="21">
        <f t="shared" ref="Q88" si="187">P88+Q87</f>
        <v>34.910000000000011</v>
      </c>
      <c r="R88" s="36"/>
    </row>
    <row r="89" spans="1:18" x14ac:dyDescent="0.2">
      <c r="A89" s="37"/>
      <c r="B89" s="13">
        <f t="shared" si="2"/>
        <v>85</v>
      </c>
      <c r="C89" s="46" t="s">
        <v>591</v>
      </c>
      <c r="D89" s="28">
        <v>44926</v>
      </c>
      <c r="E89" s="2" t="s">
        <v>20</v>
      </c>
      <c r="F89" s="23" t="s">
        <v>18</v>
      </c>
      <c r="G89" s="23" t="s">
        <v>99</v>
      </c>
      <c r="H89" s="23">
        <v>1000</v>
      </c>
      <c r="I89" s="23" t="s">
        <v>79</v>
      </c>
      <c r="J89" s="23" t="s">
        <v>74</v>
      </c>
      <c r="K89" s="12" t="s">
        <v>5</v>
      </c>
      <c r="L89" s="4">
        <v>4.4000000000000004</v>
      </c>
      <c r="M89" s="10">
        <f t="shared" ref="M89" si="188">IF(L89&gt;0,M$3,0)</f>
        <v>1</v>
      </c>
      <c r="N89" s="11">
        <v>1.43</v>
      </c>
      <c r="O89" s="10">
        <f t="shared" ref="O89" si="189">IF(N89&gt;0,O$3,0)</f>
        <v>0.5</v>
      </c>
      <c r="P89" s="19">
        <f t="shared" si="6"/>
        <v>-0.79</v>
      </c>
      <c r="Q89" s="21">
        <f t="shared" ref="Q89" si="190">P89+Q88</f>
        <v>34.120000000000012</v>
      </c>
      <c r="R89" s="36"/>
    </row>
    <row r="90" spans="1:18" x14ac:dyDescent="0.2">
      <c r="A90" s="37"/>
      <c r="B90" s="13">
        <f t="shared" si="2"/>
        <v>86</v>
      </c>
      <c r="C90" s="46" t="s">
        <v>592</v>
      </c>
      <c r="D90" s="28">
        <v>44926</v>
      </c>
      <c r="E90" s="2" t="s">
        <v>119</v>
      </c>
      <c r="F90" s="23" t="s">
        <v>18</v>
      </c>
      <c r="G90" s="23" t="s">
        <v>53</v>
      </c>
      <c r="H90" s="23">
        <v>1000</v>
      </c>
      <c r="I90" s="23" t="s">
        <v>78</v>
      </c>
      <c r="J90" s="23" t="s">
        <v>87</v>
      </c>
      <c r="K90" s="12" t="s">
        <v>65</v>
      </c>
      <c r="L90" s="4">
        <v>3.36</v>
      </c>
      <c r="M90" s="10">
        <f t="shared" ref="M90" si="191">IF(L90&gt;0,M$3,0)</f>
        <v>1</v>
      </c>
      <c r="N90" s="11">
        <v>1.59</v>
      </c>
      <c r="O90" s="10">
        <f t="shared" ref="O90" si="192">IF(N90&gt;0,O$3,0)</f>
        <v>0.5</v>
      </c>
      <c r="P90" s="19">
        <f t="shared" si="6"/>
        <v>-1.5</v>
      </c>
      <c r="Q90" s="21">
        <f t="shared" ref="Q90" si="193">P90+Q89</f>
        <v>32.620000000000012</v>
      </c>
      <c r="R90" s="36"/>
    </row>
    <row r="91" spans="1:18" x14ac:dyDescent="0.2">
      <c r="A91" s="37"/>
      <c r="B91" s="24">
        <f t="shared" si="2"/>
        <v>87</v>
      </c>
      <c r="C91" s="65" t="s">
        <v>593</v>
      </c>
      <c r="D91" s="18">
        <v>44926</v>
      </c>
      <c r="E91" s="3" t="s">
        <v>119</v>
      </c>
      <c r="F91" s="25" t="s">
        <v>29</v>
      </c>
      <c r="G91" s="25" t="s">
        <v>594</v>
      </c>
      <c r="H91" s="25">
        <v>1100</v>
      </c>
      <c r="I91" s="25" t="s">
        <v>78</v>
      </c>
      <c r="J91" s="25" t="s">
        <v>87</v>
      </c>
      <c r="K91" s="14" t="s">
        <v>65</v>
      </c>
      <c r="L91" s="15">
        <v>1.67</v>
      </c>
      <c r="M91" s="16">
        <f t="shared" ref="M91" si="194">IF(L91&gt;0,M$3,0)</f>
        <v>1</v>
      </c>
      <c r="N91" s="17">
        <v>1.1399999999999999</v>
      </c>
      <c r="O91" s="16">
        <f t="shared" ref="O91" si="195">IF(N91&gt;0,O$3,0)</f>
        <v>0.5</v>
      </c>
      <c r="P91" s="20">
        <f t="shared" si="6"/>
        <v>-1.5</v>
      </c>
      <c r="Q91" s="22">
        <f t="shared" ref="Q91" si="196">P91+Q90</f>
        <v>31.120000000000012</v>
      </c>
      <c r="R91" s="36"/>
    </row>
    <row r="92" spans="1:18" x14ac:dyDescent="0.2">
      <c r="A92" s="37"/>
      <c r="B92" s="13">
        <f t="shared" si="2"/>
        <v>88</v>
      </c>
      <c r="C92" s="46" t="s">
        <v>598</v>
      </c>
      <c r="D92" s="28">
        <v>44927</v>
      </c>
      <c r="E92" s="2" t="s">
        <v>24</v>
      </c>
      <c r="F92" s="23" t="s">
        <v>27</v>
      </c>
      <c r="G92" s="23" t="s">
        <v>58</v>
      </c>
      <c r="H92" s="23">
        <v>1100</v>
      </c>
      <c r="I92" s="23" t="s">
        <v>79</v>
      </c>
      <c r="J92" s="23" t="s">
        <v>74</v>
      </c>
      <c r="K92" s="12" t="s">
        <v>60</v>
      </c>
      <c r="L92" s="4">
        <v>45.09</v>
      </c>
      <c r="M92" s="10">
        <f t="shared" ref="M92" si="197">IF(L92&gt;0,M$3,0)</f>
        <v>1</v>
      </c>
      <c r="N92" s="11">
        <v>7.86</v>
      </c>
      <c r="O92" s="10">
        <f t="shared" ref="O92" si="198">IF(N92&gt;0,O$3,0)</f>
        <v>0.5</v>
      </c>
      <c r="P92" s="19">
        <f t="shared" si="6"/>
        <v>-1.5</v>
      </c>
      <c r="Q92" s="21">
        <f t="shared" ref="Q92" si="199">P92+Q91</f>
        <v>29.620000000000012</v>
      </c>
      <c r="R92" s="36"/>
    </row>
    <row r="93" spans="1:18" x14ac:dyDescent="0.2">
      <c r="A93" s="37"/>
      <c r="B93" s="13">
        <f t="shared" si="2"/>
        <v>89</v>
      </c>
      <c r="C93" s="46" t="s">
        <v>599</v>
      </c>
      <c r="D93" s="28">
        <v>44929</v>
      </c>
      <c r="E93" s="2" t="s">
        <v>59</v>
      </c>
      <c r="F93" s="23" t="s">
        <v>29</v>
      </c>
      <c r="G93" s="23" t="s">
        <v>53</v>
      </c>
      <c r="H93" s="23">
        <v>1000</v>
      </c>
      <c r="I93" s="23" t="s">
        <v>79</v>
      </c>
      <c r="J93" s="23" t="s">
        <v>74</v>
      </c>
      <c r="K93" s="12" t="s">
        <v>5</v>
      </c>
      <c r="L93" s="4">
        <v>1.7</v>
      </c>
      <c r="M93" s="10">
        <f t="shared" ref="M93" si="200">IF(L93&gt;0,M$3,0)</f>
        <v>1</v>
      </c>
      <c r="N93" s="11">
        <v>1.1100000000000001</v>
      </c>
      <c r="O93" s="10">
        <f t="shared" ref="O93" si="201">IF(N93&gt;0,O$3,0)</f>
        <v>0.5</v>
      </c>
      <c r="P93" s="19">
        <f t="shared" si="6"/>
        <v>-0.95</v>
      </c>
      <c r="Q93" s="21">
        <f t="shared" ref="Q93" si="202">P93+Q92</f>
        <v>28.670000000000012</v>
      </c>
      <c r="R93" s="36"/>
    </row>
    <row r="94" spans="1:18" x14ac:dyDescent="0.2">
      <c r="A94" s="37"/>
      <c r="B94" s="13">
        <f t="shared" si="2"/>
        <v>90</v>
      </c>
      <c r="C94" s="46" t="s">
        <v>602</v>
      </c>
      <c r="D94" s="28">
        <v>44931</v>
      </c>
      <c r="E94" s="2" t="s">
        <v>109</v>
      </c>
      <c r="F94" s="23" t="s">
        <v>33</v>
      </c>
      <c r="G94" s="23" t="s">
        <v>53</v>
      </c>
      <c r="H94" s="23">
        <v>1200</v>
      </c>
      <c r="I94" s="23" t="s">
        <v>79</v>
      </c>
      <c r="J94" s="23" t="s">
        <v>87</v>
      </c>
      <c r="K94" s="12" t="s">
        <v>65</v>
      </c>
      <c r="L94" s="4">
        <v>3.89</v>
      </c>
      <c r="M94" s="10">
        <f t="shared" ref="M94" si="203">IF(L94&gt;0,M$3,0)</f>
        <v>1</v>
      </c>
      <c r="N94" s="11">
        <v>2</v>
      </c>
      <c r="O94" s="10">
        <f t="shared" ref="O94" si="204">IF(N94&gt;0,O$3,0)</f>
        <v>0.5</v>
      </c>
      <c r="P94" s="19">
        <f t="shared" si="6"/>
        <v>-1.5</v>
      </c>
      <c r="Q94" s="21">
        <f t="shared" ref="Q94" si="205">P94+Q93</f>
        <v>27.170000000000012</v>
      </c>
      <c r="R94" s="36"/>
    </row>
    <row r="95" spans="1:18" x14ac:dyDescent="0.2">
      <c r="A95" s="37"/>
      <c r="B95" s="13">
        <f t="shared" si="2"/>
        <v>91</v>
      </c>
      <c r="C95" s="46" t="s">
        <v>603</v>
      </c>
      <c r="D95" s="28">
        <v>44932</v>
      </c>
      <c r="E95" s="2" t="s">
        <v>8</v>
      </c>
      <c r="F95" s="23" t="s">
        <v>29</v>
      </c>
      <c r="G95" s="23" t="s">
        <v>53</v>
      </c>
      <c r="H95" s="23">
        <v>1200</v>
      </c>
      <c r="I95" s="23" t="s">
        <v>79</v>
      </c>
      <c r="J95" s="23" t="s">
        <v>74</v>
      </c>
      <c r="K95" s="12" t="s">
        <v>52</v>
      </c>
      <c r="L95" s="4">
        <v>7.73</v>
      </c>
      <c r="M95" s="10">
        <f t="shared" ref="M95" si="206">IF(L95&gt;0,M$3,0)</f>
        <v>1</v>
      </c>
      <c r="N95" s="11">
        <v>2.61</v>
      </c>
      <c r="O95" s="10">
        <f t="shared" ref="O95" si="207">IF(N95&gt;0,O$3,0)</f>
        <v>0.5</v>
      </c>
      <c r="P95" s="19">
        <f t="shared" si="6"/>
        <v>-1.5</v>
      </c>
      <c r="Q95" s="21">
        <f t="shared" ref="Q95" si="208">P95+Q94</f>
        <v>25.670000000000012</v>
      </c>
      <c r="R95" s="36"/>
    </row>
    <row r="96" spans="1:18" x14ac:dyDescent="0.2">
      <c r="A96" s="37"/>
      <c r="B96" s="13">
        <f t="shared" si="2"/>
        <v>92</v>
      </c>
      <c r="C96" s="46" t="s">
        <v>604</v>
      </c>
      <c r="D96" s="28">
        <v>44932</v>
      </c>
      <c r="E96" s="2" t="s">
        <v>124</v>
      </c>
      <c r="F96" s="23" t="s">
        <v>3</v>
      </c>
      <c r="G96" s="23" t="s">
        <v>53</v>
      </c>
      <c r="H96" s="23">
        <v>1100</v>
      </c>
      <c r="I96" s="23" t="s">
        <v>79</v>
      </c>
      <c r="J96" s="23" t="s">
        <v>87</v>
      </c>
      <c r="K96" s="12" t="s">
        <v>2</v>
      </c>
      <c r="L96" s="4">
        <v>3.56</v>
      </c>
      <c r="M96" s="10">
        <f t="shared" ref="M96" si="209">IF(L96&gt;0,M$3,0)</f>
        <v>1</v>
      </c>
      <c r="N96" s="11">
        <v>1.56</v>
      </c>
      <c r="O96" s="10">
        <f t="shared" ref="O96" si="210">IF(N96&gt;0,O$3,0)</f>
        <v>0.5</v>
      </c>
      <c r="P96" s="19">
        <f t="shared" si="6"/>
        <v>2.84</v>
      </c>
      <c r="Q96" s="21">
        <f t="shared" ref="Q96" si="211">P96+Q95</f>
        <v>28.510000000000012</v>
      </c>
      <c r="R96" s="36"/>
    </row>
    <row r="97" spans="1:18" x14ac:dyDescent="0.2">
      <c r="A97" s="37"/>
      <c r="B97" s="13">
        <f t="shared" si="2"/>
        <v>93</v>
      </c>
      <c r="C97" s="46" t="s">
        <v>169</v>
      </c>
      <c r="D97" s="28">
        <v>44934</v>
      </c>
      <c r="E97" s="2" t="s">
        <v>34</v>
      </c>
      <c r="F97" s="23" t="s">
        <v>3</v>
      </c>
      <c r="G97" s="23" t="s">
        <v>53</v>
      </c>
      <c r="H97" s="23">
        <v>1000</v>
      </c>
      <c r="I97" s="23" t="s">
        <v>79</v>
      </c>
      <c r="J97" s="23" t="s">
        <v>74</v>
      </c>
      <c r="K97" s="12" t="s">
        <v>1</v>
      </c>
      <c r="L97" s="4">
        <v>72.97</v>
      </c>
      <c r="M97" s="10">
        <f t="shared" ref="M97" si="212">IF(L97&gt;0,M$3,0)</f>
        <v>1</v>
      </c>
      <c r="N97" s="11">
        <v>8.1999999999999993</v>
      </c>
      <c r="O97" s="10">
        <f t="shared" ref="O97" si="213">IF(N97&gt;0,O$3,0)</f>
        <v>0.5</v>
      </c>
      <c r="P97" s="19">
        <f t="shared" si="6"/>
        <v>2.6</v>
      </c>
      <c r="Q97" s="21">
        <f t="shared" ref="Q97" si="214">P97+Q96</f>
        <v>31.110000000000014</v>
      </c>
      <c r="R97" s="36"/>
    </row>
    <row r="98" spans="1:18" x14ac:dyDescent="0.2">
      <c r="A98" s="37"/>
      <c r="B98" s="13">
        <f t="shared" si="2"/>
        <v>94</v>
      </c>
      <c r="C98" s="46" t="s">
        <v>608</v>
      </c>
      <c r="D98" s="28">
        <v>44934</v>
      </c>
      <c r="E98" s="2" t="s">
        <v>34</v>
      </c>
      <c r="F98" s="23" t="s">
        <v>3</v>
      </c>
      <c r="G98" s="23" t="s">
        <v>53</v>
      </c>
      <c r="H98" s="23">
        <v>1000</v>
      </c>
      <c r="I98" s="23" t="s">
        <v>79</v>
      </c>
      <c r="J98" s="23" t="s">
        <v>74</v>
      </c>
      <c r="K98" s="12" t="s">
        <v>65</v>
      </c>
      <c r="L98" s="4">
        <v>56.89</v>
      </c>
      <c r="M98" s="10">
        <f t="shared" ref="M98" si="215">IF(L98&gt;0,M$3,0)</f>
        <v>1</v>
      </c>
      <c r="N98" s="11">
        <v>7.6</v>
      </c>
      <c r="O98" s="10">
        <f t="shared" ref="O98" si="216">IF(N98&gt;0,O$3,0)</f>
        <v>0.5</v>
      </c>
      <c r="P98" s="19">
        <f t="shared" si="6"/>
        <v>-1.5</v>
      </c>
      <c r="Q98" s="21">
        <f t="shared" ref="Q98" si="217">P98+Q97</f>
        <v>29.610000000000014</v>
      </c>
      <c r="R98" s="36"/>
    </row>
    <row r="99" spans="1:18" x14ac:dyDescent="0.2">
      <c r="A99" s="37"/>
      <c r="B99" s="13">
        <f t="shared" si="2"/>
        <v>95</v>
      </c>
      <c r="C99" s="46" t="s">
        <v>609</v>
      </c>
      <c r="D99" s="28">
        <v>44934</v>
      </c>
      <c r="E99" s="2" t="s">
        <v>34</v>
      </c>
      <c r="F99" s="23" t="s">
        <v>3</v>
      </c>
      <c r="G99" s="23" t="s">
        <v>53</v>
      </c>
      <c r="H99" s="23">
        <v>1000</v>
      </c>
      <c r="I99" s="23" t="s">
        <v>79</v>
      </c>
      <c r="J99" s="23" t="s">
        <v>74</v>
      </c>
      <c r="K99" s="12" t="s">
        <v>2</v>
      </c>
      <c r="L99" s="4">
        <v>2.38</v>
      </c>
      <c r="M99" s="10">
        <f t="shared" ref="M99" si="218">IF(L99&gt;0,M$3,0)</f>
        <v>1</v>
      </c>
      <c r="N99" s="11">
        <v>1.31</v>
      </c>
      <c r="O99" s="10">
        <f t="shared" ref="O99" si="219">IF(N99&gt;0,O$3,0)</f>
        <v>0.5</v>
      </c>
      <c r="P99" s="19">
        <f t="shared" si="6"/>
        <v>1.54</v>
      </c>
      <c r="Q99" s="21">
        <f t="shared" ref="Q99" si="220">P99+Q98</f>
        <v>31.150000000000013</v>
      </c>
      <c r="R99" s="36"/>
    </row>
    <row r="100" spans="1:18" x14ac:dyDescent="0.2">
      <c r="A100" s="37"/>
      <c r="B100" s="13">
        <f t="shared" si="2"/>
        <v>96</v>
      </c>
      <c r="C100" s="46" t="s">
        <v>610</v>
      </c>
      <c r="D100" s="28">
        <v>44934</v>
      </c>
      <c r="E100" s="2" t="s">
        <v>34</v>
      </c>
      <c r="F100" s="23" t="s">
        <v>3</v>
      </c>
      <c r="G100" s="23" t="s">
        <v>53</v>
      </c>
      <c r="H100" s="23">
        <v>1000</v>
      </c>
      <c r="I100" s="23" t="s">
        <v>79</v>
      </c>
      <c r="J100" s="23" t="s">
        <v>74</v>
      </c>
      <c r="K100" s="12" t="s">
        <v>5</v>
      </c>
      <c r="L100" s="4">
        <v>4.45</v>
      </c>
      <c r="M100" s="10">
        <f t="shared" ref="M100" si="221">IF(L100&gt;0,M$3,0)</f>
        <v>1</v>
      </c>
      <c r="N100" s="11">
        <v>1.71</v>
      </c>
      <c r="O100" s="10">
        <f t="shared" ref="O100" si="222">IF(N100&gt;0,O$3,0)</f>
        <v>0.5</v>
      </c>
      <c r="P100" s="19">
        <f t="shared" si="6"/>
        <v>-0.65</v>
      </c>
      <c r="Q100" s="21">
        <f t="shared" ref="Q100" si="223">P100+Q99</f>
        <v>30.500000000000014</v>
      </c>
      <c r="R100" s="36"/>
    </row>
    <row r="101" spans="1:18" x14ac:dyDescent="0.2">
      <c r="A101" s="37"/>
      <c r="B101" s="13">
        <f t="shared" si="2"/>
        <v>97</v>
      </c>
      <c r="C101" s="46" t="s">
        <v>611</v>
      </c>
      <c r="D101" s="28">
        <v>44936</v>
      </c>
      <c r="E101" s="2" t="s">
        <v>63</v>
      </c>
      <c r="F101" s="23" t="s">
        <v>18</v>
      </c>
      <c r="G101" s="23" t="s">
        <v>53</v>
      </c>
      <c r="H101" s="23">
        <v>1000</v>
      </c>
      <c r="I101" s="23" t="s">
        <v>79</v>
      </c>
      <c r="J101" s="23" t="s">
        <v>74</v>
      </c>
      <c r="K101" s="12" t="s">
        <v>52</v>
      </c>
      <c r="L101" s="4">
        <v>6.2</v>
      </c>
      <c r="M101" s="10">
        <f t="shared" ref="M101" si="224">IF(L101&gt;0,M$3,0)</f>
        <v>1</v>
      </c>
      <c r="N101" s="11">
        <v>2.21</v>
      </c>
      <c r="O101" s="10">
        <f t="shared" ref="O101" si="225">IF(N101&gt;0,O$3,0)</f>
        <v>0.5</v>
      </c>
      <c r="P101" s="19">
        <f t="shared" si="6"/>
        <v>-1.5</v>
      </c>
      <c r="Q101" s="21">
        <f t="shared" ref="Q101" si="226">P101+Q100</f>
        <v>29.000000000000014</v>
      </c>
      <c r="R101" s="36"/>
    </row>
    <row r="102" spans="1:18" x14ac:dyDescent="0.2">
      <c r="A102" s="37"/>
      <c r="B102" s="13">
        <f t="shared" si="2"/>
        <v>98</v>
      </c>
      <c r="C102" s="46" t="s">
        <v>617</v>
      </c>
      <c r="D102" s="28">
        <v>44938</v>
      </c>
      <c r="E102" s="2" t="s">
        <v>36</v>
      </c>
      <c r="F102" s="23" t="s">
        <v>27</v>
      </c>
      <c r="G102" s="23" t="s">
        <v>53</v>
      </c>
      <c r="H102" s="23">
        <v>1200</v>
      </c>
      <c r="I102" s="23" t="s">
        <v>79</v>
      </c>
      <c r="J102" s="23" t="s">
        <v>74</v>
      </c>
      <c r="K102" s="12" t="s">
        <v>2</v>
      </c>
      <c r="L102" s="4">
        <v>10.64</v>
      </c>
      <c r="M102" s="10">
        <f t="shared" ref="M102" si="227">IF(L102&gt;0,M$3,0)</f>
        <v>1</v>
      </c>
      <c r="N102" s="11">
        <v>2.93</v>
      </c>
      <c r="O102" s="10">
        <f t="shared" ref="O102" si="228">IF(N102&gt;0,O$3,0)</f>
        <v>0.5</v>
      </c>
      <c r="P102" s="19">
        <f t="shared" si="6"/>
        <v>10.61</v>
      </c>
      <c r="Q102" s="21">
        <f t="shared" ref="Q102" si="229">P102+Q101</f>
        <v>39.610000000000014</v>
      </c>
      <c r="R102" s="36"/>
    </row>
    <row r="103" spans="1:18" x14ac:dyDescent="0.2">
      <c r="A103" s="37"/>
      <c r="B103" s="13">
        <f t="shared" si="2"/>
        <v>99</v>
      </c>
      <c r="C103" s="46" t="s">
        <v>618</v>
      </c>
      <c r="D103" s="28">
        <v>44938</v>
      </c>
      <c r="E103" s="2" t="s">
        <v>36</v>
      </c>
      <c r="F103" s="23" t="s">
        <v>27</v>
      </c>
      <c r="G103" s="23" t="s">
        <v>53</v>
      </c>
      <c r="H103" s="23">
        <v>1200</v>
      </c>
      <c r="I103" s="23" t="s">
        <v>79</v>
      </c>
      <c r="J103" s="23" t="s">
        <v>74</v>
      </c>
      <c r="K103" s="12" t="s">
        <v>49</v>
      </c>
      <c r="L103" s="4">
        <v>25.84</v>
      </c>
      <c r="M103" s="10">
        <f t="shared" ref="M103" si="230">IF(L103&gt;0,M$3,0)</f>
        <v>1</v>
      </c>
      <c r="N103" s="11">
        <v>4.6900000000000004</v>
      </c>
      <c r="O103" s="10">
        <f t="shared" ref="O103" si="231">IF(N103&gt;0,O$3,0)</f>
        <v>0.5</v>
      </c>
      <c r="P103" s="19">
        <f t="shared" si="6"/>
        <v>-1.5</v>
      </c>
      <c r="Q103" s="21">
        <f t="shared" ref="Q103" si="232">P103+Q102</f>
        <v>38.110000000000014</v>
      </c>
      <c r="R103" s="36"/>
    </row>
    <row r="104" spans="1:18" x14ac:dyDescent="0.2">
      <c r="A104" s="37"/>
      <c r="B104" s="13">
        <f t="shared" si="2"/>
        <v>100</v>
      </c>
      <c r="C104" s="46" t="s">
        <v>621</v>
      </c>
      <c r="D104" s="28">
        <v>44939</v>
      </c>
      <c r="E104" s="2" t="s">
        <v>42</v>
      </c>
      <c r="F104" s="23" t="s">
        <v>3</v>
      </c>
      <c r="G104" s="23" t="s">
        <v>53</v>
      </c>
      <c r="H104" s="23">
        <v>1343</v>
      </c>
      <c r="I104" s="23" t="s">
        <v>79</v>
      </c>
      <c r="J104" s="23" t="s">
        <v>74</v>
      </c>
      <c r="K104" s="12" t="s">
        <v>5</v>
      </c>
      <c r="L104" s="4">
        <v>4.3</v>
      </c>
      <c r="M104" s="10">
        <f t="shared" ref="M104" si="233">IF(L104&gt;0,M$3,0)</f>
        <v>1</v>
      </c>
      <c r="N104" s="11">
        <v>1.83</v>
      </c>
      <c r="O104" s="10">
        <f t="shared" ref="O104" si="234">IF(N104&gt;0,O$3,0)</f>
        <v>0.5</v>
      </c>
      <c r="P104" s="19">
        <f t="shared" si="6"/>
        <v>-0.59</v>
      </c>
      <c r="Q104" s="21">
        <f t="shared" ref="Q104" si="235">P104+Q103</f>
        <v>37.52000000000001</v>
      </c>
      <c r="R104" s="36"/>
    </row>
    <row r="105" spans="1:18" x14ac:dyDescent="0.2">
      <c r="A105" s="37"/>
      <c r="B105" s="13">
        <f t="shared" si="2"/>
        <v>101</v>
      </c>
      <c r="C105" s="46" t="s">
        <v>623</v>
      </c>
      <c r="D105" s="28">
        <v>44940</v>
      </c>
      <c r="E105" s="2" t="s">
        <v>24</v>
      </c>
      <c r="F105" s="23" t="s">
        <v>18</v>
      </c>
      <c r="G105" s="23" t="s">
        <v>99</v>
      </c>
      <c r="H105" s="23">
        <v>1000</v>
      </c>
      <c r="I105" s="23" t="s">
        <v>79</v>
      </c>
      <c r="J105" s="23" t="s">
        <v>74</v>
      </c>
      <c r="K105" s="12" t="s">
        <v>46</v>
      </c>
      <c r="L105" s="4">
        <v>5.4</v>
      </c>
      <c r="M105" s="10">
        <f t="shared" ref="M105" si="236">IF(L105&gt;0,M$3,0)</f>
        <v>1</v>
      </c>
      <c r="N105" s="11">
        <v>2</v>
      </c>
      <c r="O105" s="10">
        <f t="shared" ref="O105" si="237">IF(N105&gt;0,O$3,0)</f>
        <v>0.5</v>
      </c>
      <c r="P105" s="19">
        <f t="shared" si="6"/>
        <v>-1.5</v>
      </c>
      <c r="Q105" s="21">
        <f t="shared" ref="Q105" si="238">P105+Q104</f>
        <v>36.02000000000001</v>
      </c>
      <c r="R105" s="36"/>
    </row>
    <row r="106" spans="1:18" x14ac:dyDescent="0.2">
      <c r="A106" s="37"/>
      <c r="B106" s="13">
        <f t="shared" si="2"/>
        <v>102</v>
      </c>
      <c r="C106" s="46" t="s">
        <v>624</v>
      </c>
      <c r="D106" s="28">
        <v>44940</v>
      </c>
      <c r="E106" s="2" t="s">
        <v>24</v>
      </c>
      <c r="F106" s="23" t="s">
        <v>18</v>
      </c>
      <c r="G106" s="23" t="s">
        <v>99</v>
      </c>
      <c r="H106" s="23">
        <v>1000</v>
      </c>
      <c r="I106" s="23" t="s">
        <v>79</v>
      </c>
      <c r="J106" s="23" t="s">
        <v>74</v>
      </c>
      <c r="K106" s="12" t="s">
        <v>2</v>
      </c>
      <c r="L106" s="4">
        <v>6.33</v>
      </c>
      <c r="M106" s="10">
        <f t="shared" ref="M106" si="239">IF(L106&gt;0,M$3,0)</f>
        <v>1</v>
      </c>
      <c r="N106" s="11">
        <v>2.08</v>
      </c>
      <c r="O106" s="10">
        <f t="shared" ref="O106" si="240">IF(N106&gt;0,O$3,0)</f>
        <v>0.5</v>
      </c>
      <c r="P106" s="19">
        <f t="shared" si="6"/>
        <v>5.87</v>
      </c>
      <c r="Q106" s="21">
        <f t="shared" ref="Q106" si="241">P106+Q105</f>
        <v>41.890000000000008</v>
      </c>
      <c r="R106" s="36"/>
    </row>
    <row r="107" spans="1:18" x14ac:dyDescent="0.2">
      <c r="A107" s="37"/>
      <c r="B107" s="13">
        <f t="shared" si="2"/>
        <v>103</v>
      </c>
      <c r="C107" s="46" t="s">
        <v>625</v>
      </c>
      <c r="D107" s="28">
        <v>44940</v>
      </c>
      <c r="E107" s="2" t="s">
        <v>98</v>
      </c>
      <c r="F107" s="23" t="s">
        <v>18</v>
      </c>
      <c r="G107" s="23" t="s">
        <v>53</v>
      </c>
      <c r="H107" s="23">
        <v>1000</v>
      </c>
      <c r="I107" s="23" t="s">
        <v>79</v>
      </c>
      <c r="J107" s="23" t="s">
        <v>87</v>
      </c>
      <c r="K107" s="12" t="s">
        <v>2</v>
      </c>
      <c r="L107" s="4">
        <v>5.25</v>
      </c>
      <c r="M107" s="10">
        <f t="shared" ref="M107" si="242">IF(L107&gt;0,M$3,0)</f>
        <v>1</v>
      </c>
      <c r="N107" s="11">
        <v>1.67</v>
      </c>
      <c r="O107" s="10">
        <f t="shared" ref="O107" si="243">IF(N107&gt;0,O$3,0)</f>
        <v>0.5</v>
      </c>
      <c r="P107" s="19">
        <f t="shared" si="6"/>
        <v>4.59</v>
      </c>
      <c r="Q107" s="21">
        <f t="shared" ref="Q107" si="244">P107+Q106</f>
        <v>46.480000000000004</v>
      </c>
      <c r="R107" s="36"/>
    </row>
    <row r="108" spans="1:18" x14ac:dyDescent="0.2">
      <c r="A108" s="37"/>
      <c r="B108" s="13">
        <f t="shared" si="2"/>
        <v>104</v>
      </c>
      <c r="C108" s="46" t="s">
        <v>627</v>
      </c>
      <c r="D108" s="28">
        <v>44940</v>
      </c>
      <c r="E108" s="2" t="s">
        <v>68</v>
      </c>
      <c r="F108" s="23" t="s">
        <v>18</v>
      </c>
      <c r="G108" s="23" t="s">
        <v>99</v>
      </c>
      <c r="H108" s="23">
        <v>1100</v>
      </c>
      <c r="I108" s="23" t="s">
        <v>79</v>
      </c>
      <c r="J108" s="23" t="s">
        <v>87</v>
      </c>
      <c r="K108" s="12" t="s">
        <v>5</v>
      </c>
      <c r="L108" s="4">
        <v>2.9</v>
      </c>
      <c r="M108" s="10">
        <f t="shared" ref="M108" si="245">IF(L108&gt;0,M$3,0)</f>
        <v>1</v>
      </c>
      <c r="N108" s="11">
        <v>1.41</v>
      </c>
      <c r="O108" s="10">
        <f t="shared" ref="O108" si="246">IF(N108&gt;0,O$3,0)</f>
        <v>0.5</v>
      </c>
      <c r="P108" s="19">
        <f t="shared" si="6"/>
        <v>-0.8</v>
      </c>
      <c r="Q108" s="21">
        <f t="shared" ref="Q108" si="247">P108+Q107</f>
        <v>45.680000000000007</v>
      </c>
      <c r="R108" s="36"/>
    </row>
    <row r="109" spans="1:18" x14ac:dyDescent="0.2">
      <c r="A109" s="37"/>
      <c r="B109" s="13">
        <f t="shared" si="2"/>
        <v>105</v>
      </c>
      <c r="C109" s="46" t="s">
        <v>626</v>
      </c>
      <c r="D109" s="28">
        <v>44940</v>
      </c>
      <c r="E109" s="2" t="s">
        <v>605</v>
      </c>
      <c r="F109" s="23" t="s">
        <v>29</v>
      </c>
      <c r="G109" s="23" t="s">
        <v>99</v>
      </c>
      <c r="H109" s="23">
        <v>900</v>
      </c>
      <c r="I109" s="23" t="s">
        <v>78</v>
      </c>
      <c r="J109" s="23" t="s">
        <v>88</v>
      </c>
      <c r="K109" s="12" t="s">
        <v>5</v>
      </c>
      <c r="L109" s="4">
        <v>6.99</v>
      </c>
      <c r="M109" s="10">
        <f t="shared" ref="M109" si="248">IF(L109&gt;0,M$3,0)</f>
        <v>1</v>
      </c>
      <c r="N109" s="11">
        <v>2.4</v>
      </c>
      <c r="O109" s="10">
        <f t="shared" ref="O109" si="249">IF(N109&gt;0,O$3,0)</f>
        <v>0.5</v>
      </c>
      <c r="P109" s="19">
        <f t="shared" si="6"/>
        <v>-0.3</v>
      </c>
      <c r="Q109" s="21">
        <f t="shared" ref="Q109" si="250">P109+Q108</f>
        <v>45.38000000000001</v>
      </c>
      <c r="R109" s="36"/>
    </row>
    <row r="110" spans="1:18" x14ac:dyDescent="0.2">
      <c r="A110" s="37"/>
      <c r="B110" s="13">
        <f t="shared" si="2"/>
        <v>106</v>
      </c>
      <c r="C110" s="46" t="s">
        <v>216</v>
      </c>
      <c r="D110" s="28">
        <v>44946</v>
      </c>
      <c r="E110" s="2" t="s">
        <v>24</v>
      </c>
      <c r="F110" s="23" t="s">
        <v>18</v>
      </c>
      <c r="G110" s="23" t="s">
        <v>53</v>
      </c>
      <c r="H110" s="23">
        <v>1000</v>
      </c>
      <c r="I110" s="23" t="s">
        <v>79</v>
      </c>
      <c r="J110" s="23" t="s">
        <v>74</v>
      </c>
      <c r="K110" s="12" t="s">
        <v>49</v>
      </c>
      <c r="L110" s="4">
        <v>7.6</v>
      </c>
      <c r="M110" s="10">
        <f t="shared" ref="M110:M114" si="251">IF(L110&gt;0,M$3,0)</f>
        <v>1</v>
      </c>
      <c r="N110" s="11">
        <v>2.16</v>
      </c>
      <c r="O110" s="10">
        <f t="shared" ref="O110:O114" si="252">IF(N110&gt;0,O$3,0)</f>
        <v>0.5</v>
      </c>
      <c r="P110" s="19">
        <f t="shared" si="6"/>
        <v>-1.5</v>
      </c>
      <c r="Q110" s="21">
        <f t="shared" ref="Q110:Q114" si="253">P110+Q109</f>
        <v>43.88000000000001</v>
      </c>
      <c r="R110" s="36"/>
    </row>
    <row r="111" spans="1:18" x14ac:dyDescent="0.2">
      <c r="A111" s="37"/>
      <c r="B111" s="13">
        <f t="shared" si="2"/>
        <v>107</v>
      </c>
      <c r="C111" s="46" t="s">
        <v>648</v>
      </c>
      <c r="D111" s="28">
        <v>44946</v>
      </c>
      <c r="E111" s="2" t="s">
        <v>24</v>
      </c>
      <c r="F111" s="23" t="s">
        <v>29</v>
      </c>
      <c r="G111" s="23" t="s">
        <v>82</v>
      </c>
      <c r="H111" s="23">
        <v>1000</v>
      </c>
      <c r="I111" s="23" t="s">
        <v>79</v>
      </c>
      <c r="J111" s="23" t="s">
        <v>74</v>
      </c>
      <c r="K111" s="12" t="s">
        <v>49</v>
      </c>
      <c r="L111" s="4">
        <v>10</v>
      </c>
      <c r="M111" s="10">
        <f t="shared" si="251"/>
        <v>1</v>
      </c>
      <c r="N111" s="11">
        <v>2.63</v>
      </c>
      <c r="O111" s="10">
        <f t="shared" si="252"/>
        <v>0.5</v>
      </c>
      <c r="P111" s="19">
        <f t="shared" si="6"/>
        <v>-1.5</v>
      </c>
      <c r="Q111" s="21">
        <f t="shared" si="253"/>
        <v>42.38000000000001</v>
      </c>
      <c r="R111" s="36"/>
    </row>
    <row r="112" spans="1:18" x14ac:dyDescent="0.2">
      <c r="A112" s="37"/>
      <c r="B112" s="13">
        <f t="shared" si="2"/>
        <v>108</v>
      </c>
      <c r="C112" s="46" t="s">
        <v>646</v>
      </c>
      <c r="D112" s="28">
        <v>44946</v>
      </c>
      <c r="E112" s="2" t="s">
        <v>124</v>
      </c>
      <c r="F112" s="23" t="s">
        <v>18</v>
      </c>
      <c r="G112" s="23" t="s">
        <v>53</v>
      </c>
      <c r="H112" s="23">
        <v>1250</v>
      </c>
      <c r="I112" s="23" t="s">
        <v>78</v>
      </c>
      <c r="J112" s="23" t="s">
        <v>87</v>
      </c>
      <c r="K112" s="12" t="s">
        <v>2</v>
      </c>
      <c r="L112" s="4">
        <v>3.7</v>
      </c>
      <c r="M112" s="10">
        <f t="shared" si="251"/>
        <v>1</v>
      </c>
      <c r="N112" s="11">
        <v>1.59</v>
      </c>
      <c r="O112" s="10">
        <f t="shared" si="252"/>
        <v>0.5</v>
      </c>
      <c r="P112" s="19">
        <f t="shared" si="6"/>
        <v>3</v>
      </c>
      <c r="Q112" s="21">
        <f t="shared" si="253"/>
        <v>45.38000000000001</v>
      </c>
      <c r="R112" s="36"/>
    </row>
    <row r="113" spans="1:18" x14ac:dyDescent="0.2">
      <c r="A113" s="37"/>
      <c r="B113" s="13">
        <f t="shared" si="2"/>
        <v>109</v>
      </c>
      <c r="C113" s="46" t="s">
        <v>647</v>
      </c>
      <c r="D113" s="28">
        <v>44946</v>
      </c>
      <c r="E113" s="2" t="s">
        <v>124</v>
      </c>
      <c r="F113" s="23" t="s">
        <v>18</v>
      </c>
      <c r="G113" s="23" t="s">
        <v>53</v>
      </c>
      <c r="H113" s="23">
        <v>1250</v>
      </c>
      <c r="I113" s="23" t="s">
        <v>78</v>
      </c>
      <c r="J113" s="23" t="s">
        <v>87</v>
      </c>
      <c r="K113" s="12" t="s">
        <v>46</v>
      </c>
      <c r="L113" s="4">
        <v>3.1</v>
      </c>
      <c r="M113" s="10">
        <f t="shared" si="251"/>
        <v>1</v>
      </c>
      <c r="N113" s="11">
        <v>1.28</v>
      </c>
      <c r="O113" s="10">
        <f t="shared" si="252"/>
        <v>0.5</v>
      </c>
      <c r="P113" s="19">
        <f t="shared" si="6"/>
        <v>-1.5</v>
      </c>
      <c r="Q113" s="21">
        <f t="shared" si="253"/>
        <v>43.88000000000001</v>
      </c>
      <c r="R113" s="36"/>
    </row>
    <row r="114" spans="1:18" x14ac:dyDescent="0.2">
      <c r="A114" s="37"/>
      <c r="B114" s="13">
        <f t="shared" si="2"/>
        <v>110</v>
      </c>
      <c r="C114" s="46" t="s">
        <v>651</v>
      </c>
      <c r="D114" s="28">
        <v>44951</v>
      </c>
      <c r="E114" s="2" t="s">
        <v>34</v>
      </c>
      <c r="F114" s="23" t="s">
        <v>29</v>
      </c>
      <c r="G114" s="23" t="s">
        <v>53</v>
      </c>
      <c r="H114" s="23">
        <v>1100</v>
      </c>
      <c r="I114" s="23" t="s">
        <v>79</v>
      </c>
      <c r="J114" s="23" t="s">
        <v>74</v>
      </c>
      <c r="K114" s="12" t="s">
        <v>2</v>
      </c>
      <c r="L114" s="4">
        <v>1.63</v>
      </c>
      <c r="M114" s="10">
        <f t="shared" si="251"/>
        <v>1</v>
      </c>
      <c r="N114" s="11">
        <v>1.1200000000000001</v>
      </c>
      <c r="O114" s="10">
        <f t="shared" si="252"/>
        <v>0.5</v>
      </c>
      <c r="P114" s="19">
        <f t="shared" si="6"/>
        <v>0.69</v>
      </c>
      <c r="Q114" s="21">
        <f t="shared" si="253"/>
        <v>44.570000000000007</v>
      </c>
      <c r="R114" s="36"/>
    </row>
    <row r="115" spans="1:18" x14ac:dyDescent="0.2">
      <c r="A115" s="37"/>
      <c r="B115" s="13">
        <f t="shared" si="2"/>
        <v>111</v>
      </c>
      <c r="C115" s="46" t="s">
        <v>657</v>
      </c>
      <c r="D115" s="28">
        <v>44955</v>
      </c>
      <c r="E115" s="2" t="s">
        <v>42</v>
      </c>
      <c r="F115" s="23" t="s">
        <v>29</v>
      </c>
      <c r="G115" s="23" t="s">
        <v>53</v>
      </c>
      <c r="H115" s="23">
        <v>1412</v>
      </c>
      <c r="I115" s="23" t="s">
        <v>79</v>
      </c>
      <c r="J115" s="23" t="s">
        <v>74</v>
      </c>
      <c r="K115" s="12" t="s">
        <v>52</v>
      </c>
      <c r="L115" s="4">
        <v>15</v>
      </c>
      <c r="M115" s="10">
        <f t="shared" ref="M115" si="254">IF(L115&gt;0,M$3,0)</f>
        <v>1</v>
      </c>
      <c r="N115" s="11">
        <v>4.3</v>
      </c>
      <c r="O115" s="10">
        <f t="shared" ref="O115" si="255">IF(N115&gt;0,O$3,0)</f>
        <v>0.5</v>
      </c>
      <c r="P115" s="19">
        <f t="shared" si="6"/>
        <v>-1.5</v>
      </c>
      <c r="Q115" s="21">
        <f t="shared" ref="Q115" si="256">P115+Q114</f>
        <v>43.070000000000007</v>
      </c>
      <c r="R115" s="36"/>
    </row>
    <row r="116" spans="1:18" x14ac:dyDescent="0.2">
      <c r="A116" s="37"/>
      <c r="B116" s="13">
        <f t="shared" si="2"/>
        <v>112</v>
      </c>
      <c r="C116" s="46" t="s">
        <v>658</v>
      </c>
      <c r="D116" s="28">
        <v>44955</v>
      </c>
      <c r="E116" s="2" t="s">
        <v>42</v>
      </c>
      <c r="F116" s="23" t="s">
        <v>27</v>
      </c>
      <c r="G116" s="23" t="s">
        <v>53</v>
      </c>
      <c r="H116" s="23">
        <v>1212</v>
      </c>
      <c r="I116" s="23" t="s">
        <v>79</v>
      </c>
      <c r="J116" s="23" t="s">
        <v>74</v>
      </c>
      <c r="K116" s="12" t="s">
        <v>46</v>
      </c>
      <c r="L116" s="4">
        <v>4.8499999999999996</v>
      </c>
      <c r="M116" s="10">
        <f t="shared" ref="M116" si="257">IF(L116&gt;0,M$3,0)</f>
        <v>1</v>
      </c>
      <c r="N116" s="11">
        <v>1.71</v>
      </c>
      <c r="O116" s="10">
        <f t="shared" ref="O116" si="258">IF(N116&gt;0,O$3,0)</f>
        <v>0.5</v>
      </c>
      <c r="P116" s="19">
        <f t="shared" si="6"/>
        <v>-1.5</v>
      </c>
      <c r="Q116" s="21">
        <f t="shared" ref="Q116" si="259">P116+Q115</f>
        <v>41.570000000000007</v>
      </c>
      <c r="R116" s="36"/>
    </row>
    <row r="117" spans="1:18" x14ac:dyDescent="0.2">
      <c r="A117" s="37"/>
      <c r="B117" s="24">
        <f t="shared" si="2"/>
        <v>113</v>
      </c>
      <c r="C117" s="65" t="s">
        <v>661</v>
      </c>
      <c r="D117" s="18">
        <v>44956</v>
      </c>
      <c r="E117" s="3" t="s">
        <v>149</v>
      </c>
      <c r="F117" s="25" t="s">
        <v>3</v>
      </c>
      <c r="G117" s="25" t="s">
        <v>53</v>
      </c>
      <c r="H117" s="25">
        <v>1150</v>
      </c>
      <c r="I117" s="25" t="s">
        <v>78</v>
      </c>
      <c r="J117" s="25" t="s">
        <v>87</v>
      </c>
      <c r="K117" s="14" t="s">
        <v>2</v>
      </c>
      <c r="L117" s="15">
        <v>5.05</v>
      </c>
      <c r="M117" s="16">
        <f t="shared" ref="M117" si="260">IF(L117&gt;0,M$3,0)</f>
        <v>1</v>
      </c>
      <c r="N117" s="17">
        <v>2.36</v>
      </c>
      <c r="O117" s="16">
        <f t="shared" ref="O117" si="261">IF(N117&gt;0,O$3,0)</f>
        <v>0.5</v>
      </c>
      <c r="P117" s="20">
        <f t="shared" si="6"/>
        <v>4.7300000000000004</v>
      </c>
      <c r="Q117" s="22">
        <f t="shared" ref="Q117" si="262">P117+Q116</f>
        <v>46.300000000000011</v>
      </c>
      <c r="R117" s="36"/>
    </row>
    <row r="118" spans="1:18" x14ac:dyDescent="0.2">
      <c r="A118" s="37"/>
      <c r="B118" s="13">
        <f t="shared" si="2"/>
        <v>114</v>
      </c>
      <c r="C118" s="46" t="s">
        <v>666</v>
      </c>
      <c r="D118" s="28">
        <v>44959</v>
      </c>
      <c r="E118" s="2" t="s">
        <v>36</v>
      </c>
      <c r="F118" s="23" t="s">
        <v>3</v>
      </c>
      <c r="G118" s="23" t="s">
        <v>53</v>
      </c>
      <c r="H118" s="23">
        <v>1200</v>
      </c>
      <c r="I118" s="23" t="s">
        <v>79</v>
      </c>
      <c r="J118" s="23" t="s">
        <v>74</v>
      </c>
      <c r="K118" s="12" t="s">
        <v>71</v>
      </c>
      <c r="L118" s="4">
        <v>28.32</v>
      </c>
      <c r="M118" s="10">
        <f t="shared" ref="M118" si="263">IF(L118&gt;0,M$3,0)</f>
        <v>1</v>
      </c>
      <c r="N118" s="11">
        <v>6</v>
      </c>
      <c r="O118" s="10">
        <f t="shared" ref="O118" si="264">IF(N118&gt;0,O$3,0)</f>
        <v>0.5</v>
      </c>
      <c r="P118" s="19">
        <f t="shared" si="6"/>
        <v>-1.5</v>
      </c>
      <c r="Q118" s="21">
        <f t="shared" ref="Q118" si="265">P118+Q117</f>
        <v>44.800000000000011</v>
      </c>
      <c r="R118" s="36"/>
    </row>
    <row r="119" spans="1:18" x14ac:dyDescent="0.2">
      <c r="A119" s="37"/>
      <c r="B119" s="13">
        <f t="shared" si="2"/>
        <v>115</v>
      </c>
      <c r="C119" s="46" t="s">
        <v>667</v>
      </c>
      <c r="D119" s="28">
        <v>44960</v>
      </c>
      <c r="E119" s="2" t="s">
        <v>122</v>
      </c>
      <c r="F119" s="23" t="s">
        <v>3</v>
      </c>
      <c r="G119" s="23" t="s">
        <v>53</v>
      </c>
      <c r="H119" s="23">
        <v>1400</v>
      </c>
      <c r="I119" s="23" t="s">
        <v>79</v>
      </c>
      <c r="J119" s="23" t="s">
        <v>87</v>
      </c>
      <c r="K119" s="12" t="s">
        <v>52</v>
      </c>
      <c r="L119" s="4">
        <v>3.02</v>
      </c>
      <c r="M119" s="10">
        <f t="shared" ref="M119" si="266">IF(L119&gt;0,M$3,0)</f>
        <v>1</v>
      </c>
      <c r="N119" s="11">
        <v>1.25</v>
      </c>
      <c r="O119" s="10">
        <f t="shared" ref="O119" si="267">IF(N119&gt;0,O$3,0)</f>
        <v>0.5</v>
      </c>
      <c r="P119" s="19">
        <f t="shared" si="6"/>
        <v>-1.5</v>
      </c>
      <c r="Q119" s="21">
        <f t="shared" ref="Q119" si="268">P119+Q118</f>
        <v>43.300000000000011</v>
      </c>
      <c r="R119" s="36"/>
    </row>
    <row r="120" spans="1:18" x14ac:dyDescent="0.2">
      <c r="A120" s="37"/>
      <c r="B120" s="13">
        <f t="shared" si="2"/>
        <v>116</v>
      </c>
      <c r="C120" s="46" t="s">
        <v>428</v>
      </c>
      <c r="D120" s="28">
        <v>44962</v>
      </c>
      <c r="E120" s="2" t="s">
        <v>19</v>
      </c>
      <c r="F120" s="23" t="s">
        <v>29</v>
      </c>
      <c r="G120" s="23" t="s">
        <v>53</v>
      </c>
      <c r="H120" s="23">
        <v>1003</v>
      </c>
      <c r="I120" s="23" t="s">
        <v>78</v>
      </c>
      <c r="J120" s="23" t="s">
        <v>74</v>
      </c>
      <c r="K120" s="12" t="s">
        <v>46</v>
      </c>
      <c r="L120" s="4">
        <v>2.35</v>
      </c>
      <c r="M120" s="10">
        <f t="shared" ref="M120" si="269">IF(L120&gt;0,M$3,0)</f>
        <v>1</v>
      </c>
      <c r="N120" s="11">
        <v>1.3</v>
      </c>
      <c r="O120" s="10">
        <f t="shared" ref="O120" si="270">IF(N120&gt;0,O$3,0)</f>
        <v>0.5</v>
      </c>
      <c r="P120" s="19">
        <f t="shared" si="6"/>
        <v>-1.5</v>
      </c>
      <c r="Q120" s="21">
        <f t="shared" ref="Q120" si="271">P120+Q119</f>
        <v>41.800000000000011</v>
      </c>
      <c r="R120" s="36"/>
    </row>
    <row r="121" spans="1:18" x14ac:dyDescent="0.2">
      <c r="A121" s="37"/>
      <c r="B121" s="13">
        <f t="shared" si="2"/>
        <v>117</v>
      </c>
      <c r="C121" s="46" t="s">
        <v>675</v>
      </c>
      <c r="D121" s="28">
        <v>44962</v>
      </c>
      <c r="E121" s="2" t="s">
        <v>19</v>
      </c>
      <c r="F121" s="23" t="s">
        <v>29</v>
      </c>
      <c r="G121" s="23" t="s">
        <v>53</v>
      </c>
      <c r="H121" s="23">
        <v>1003</v>
      </c>
      <c r="I121" s="23" t="s">
        <v>78</v>
      </c>
      <c r="J121" s="23" t="s">
        <v>74</v>
      </c>
      <c r="K121" s="12" t="s">
        <v>5</v>
      </c>
      <c r="L121" s="4">
        <v>5.2</v>
      </c>
      <c r="M121" s="10">
        <f t="shared" ref="M121" si="272">IF(L121&gt;0,M$3,0)</f>
        <v>1</v>
      </c>
      <c r="N121" s="11">
        <v>1.67</v>
      </c>
      <c r="O121" s="10">
        <f t="shared" ref="O121" si="273">IF(N121&gt;0,O$3,0)</f>
        <v>0.5</v>
      </c>
      <c r="P121" s="19">
        <f t="shared" si="6"/>
        <v>-0.67</v>
      </c>
      <c r="Q121" s="21">
        <f t="shared" ref="Q121" si="274">P121+Q120</f>
        <v>41.13000000000001</v>
      </c>
      <c r="R121" s="36"/>
    </row>
    <row r="122" spans="1:18" x14ac:dyDescent="0.2">
      <c r="A122" s="37"/>
      <c r="B122" s="13">
        <f t="shared" si="2"/>
        <v>118</v>
      </c>
      <c r="C122" s="46" t="s">
        <v>674</v>
      </c>
      <c r="D122" s="28">
        <v>44962</v>
      </c>
      <c r="E122" s="2" t="s">
        <v>19</v>
      </c>
      <c r="F122" s="23" t="s">
        <v>29</v>
      </c>
      <c r="G122" s="23" t="s">
        <v>53</v>
      </c>
      <c r="H122" s="23">
        <v>1003</v>
      </c>
      <c r="I122" s="23" t="s">
        <v>78</v>
      </c>
      <c r="J122" s="23" t="s">
        <v>74</v>
      </c>
      <c r="K122" s="12" t="s">
        <v>2</v>
      </c>
      <c r="L122" s="4">
        <v>5.7</v>
      </c>
      <c r="M122" s="10">
        <f t="shared" ref="M122" si="275">IF(L122&gt;0,M$3,0)</f>
        <v>1</v>
      </c>
      <c r="N122" s="11">
        <v>1.69</v>
      </c>
      <c r="O122" s="10">
        <f t="shared" ref="O122" si="276">IF(N122&gt;0,O$3,0)</f>
        <v>0.5</v>
      </c>
      <c r="P122" s="19">
        <f t="shared" si="6"/>
        <v>5.05</v>
      </c>
      <c r="Q122" s="21">
        <f t="shared" ref="Q122" si="277">P122+Q121</f>
        <v>46.180000000000007</v>
      </c>
      <c r="R122" s="36"/>
    </row>
    <row r="123" spans="1:18" x14ac:dyDescent="0.2">
      <c r="A123" s="37"/>
      <c r="B123" s="13">
        <f t="shared" si="2"/>
        <v>119</v>
      </c>
      <c r="C123" s="46" t="s">
        <v>606</v>
      </c>
      <c r="D123" s="28">
        <v>44964</v>
      </c>
      <c r="E123" s="2" t="s">
        <v>66</v>
      </c>
      <c r="F123" s="23" t="s">
        <v>3</v>
      </c>
      <c r="G123" s="23" t="s">
        <v>53</v>
      </c>
      <c r="H123" s="23">
        <v>1107</v>
      </c>
      <c r="I123" s="23" t="s">
        <v>79</v>
      </c>
      <c r="J123" s="23" t="s">
        <v>74</v>
      </c>
      <c r="K123" s="12" t="s">
        <v>5</v>
      </c>
      <c r="L123" s="4">
        <v>2.3199999999999998</v>
      </c>
      <c r="M123" s="10">
        <f t="shared" ref="M123" si="278">IF(L123&gt;0,M$3,0)</f>
        <v>1</v>
      </c>
      <c r="N123" s="11">
        <v>1.21</v>
      </c>
      <c r="O123" s="10">
        <f t="shared" ref="O123" si="279">IF(N123&gt;0,O$3,0)</f>
        <v>0.5</v>
      </c>
      <c r="P123" s="19">
        <f t="shared" si="6"/>
        <v>-0.9</v>
      </c>
      <c r="Q123" s="21">
        <f t="shared" ref="Q123" si="280">P123+Q122</f>
        <v>45.280000000000008</v>
      </c>
      <c r="R123" s="36"/>
    </row>
    <row r="124" spans="1:18" x14ac:dyDescent="0.2">
      <c r="A124" s="37"/>
      <c r="B124" s="13">
        <f t="shared" si="2"/>
        <v>120</v>
      </c>
      <c r="C124" s="46" t="s">
        <v>677</v>
      </c>
      <c r="D124" s="28">
        <v>44964</v>
      </c>
      <c r="E124" s="2" t="s">
        <v>66</v>
      </c>
      <c r="F124" s="23" t="s">
        <v>3</v>
      </c>
      <c r="G124" s="23" t="s">
        <v>53</v>
      </c>
      <c r="H124" s="23">
        <v>1107</v>
      </c>
      <c r="I124" s="23" t="s">
        <v>79</v>
      </c>
      <c r="J124" s="23" t="s">
        <v>74</v>
      </c>
      <c r="K124" s="12" t="s">
        <v>65</v>
      </c>
      <c r="L124" s="4">
        <v>72.95</v>
      </c>
      <c r="M124" s="10">
        <f t="shared" ref="M124" si="281">IF(L124&gt;0,M$3,0)</f>
        <v>1</v>
      </c>
      <c r="N124" s="11">
        <v>7.8</v>
      </c>
      <c r="O124" s="10">
        <f t="shared" ref="O124" si="282">IF(N124&gt;0,O$3,0)</f>
        <v>0.5</v>
      </c>
      <c r="P124" s="19">
        <f t="shared" si="6"/>
        <v>-1.5</v>
      </c>
      <c r="Q124" s="21">
        <f t="shared" ref="Q124" si="283">P124+Q123</f>
        <v>43.780000000000008</v>
      </c>
      <c r="R124" s="36"/>
    </row>
    <row r="125" spans="1:18" x14ac:dyDescent="0.2">
      <c r="A125" s="37"/>
      <c r="B125" s="13">
        <f t="shared" si="2"/>
        <v>121</v>
      </c>
      <c r="C125" s="46" t="s">
        <v>678</v>
      </c>
      <c r="D125" s="28">
        <v>44965</v>
      </c>
      <c r="E125" s="2" t="s">
        <v>7</v>
      </c>
      <c r="F125" s="23" t="s">
        <v>18</v>
      </c>
      <c r="G125" s="23" t="s">
        <v>53</v>
      </c>
      <c r="H125" s="23">
        <v>1100</v>
      </c>
      <c r="I125" s="23" t="s">
        <v>79</v>
      </c>
      <c r="J125" s="23" t="s">
        <v>74</v>
      </c>
      <c r="K125" s="12" t="s">
        <v>5</v>
      </c>
      <c r="L125" s="4">
        <v>4.37</v>
      </c>
      <c r="M125" s="10">
        <f t="shared" ref="M125" si="284">IF(L125&gt;0,M$3,0)</f>
        <v>1</v>
      </c>
      <c r="N125" s="11">
        <v>1.71</v>
      </c>
      <c r="O125" s="10">
        <f t="shared" ref="O125" si="285">IF(N125&gt;0,O$3,0)</f>
        <v>0.5</v>
      </c>
      <c r="P125" s="19">
        <f t="shared" si="6"/>
        <v>-0.65</v>
      </c>
      <c r="Q125" s="21">
        <f t="shared" ref="Q125" si="286">P125+Q124</f>
        <v>43.13000000000001</v>
      </c>
      <c r="R125" s="36"/>
    </row>
    <row r="126" spans="1:18" x14ac:dyDescent="0.2">
      <c r="A126" s="37"/>
      <c r="B126" s="13">
        <f t="shared" si="2"/>
        <v>122</v>
      </c>
      <c r="C126" s="46" t="s">
        <v>335</v>
      </c>
      <c r="D126" s="28">
        <v>44965</v>
      </c>
      <c r="E126" s="2" t="s">
        <v>186</v>
      </c>
      <c r="F126" s="23" t="s">
        <v>29</v>
      </c>
      <c r="G126" s="23" t="s">
        <v>53</v>
      </c>
      <c r="H126" s="23">
        <v>1200</v>
      </c>
      <c r="I126" s="23" t="s">
        <v>79</v>
      </c>
      <c r="J126" s="23" t="s">
        <v>87</v>
      </c>
      <c r="K126" s="12" t="s">
        <v>5</v>
      </c>
      <c r="L126" s="4">
        <v>1.53</v>
      </c>
      <c r="M126" s="10">
        <f t="shared" ref="M126" si="287">IF(L126&gt;0,M$3,0)</f>
        <v>1</v>
      </c>
      <c r="N126" s="11">
        <v>1.1100000000000001</v>
      </c>
      <c r="O126" s="10">
        <f t="shared" ref="O126" si="288">IF(N126&gt;0,O$3,0)</f>
        <v>0.5</v>
      </c>
      <c r="P126" s="19">
        <f t="shared" si="6"/>
        <v>-0.95</v>
      </c>
      <c r="Q126" s="21">
        <f t="shared" ref="Q126" si="289">P126+Q125</f>
        <v>42.180000000000007</v>
      </c>
      <c r="R126" s="36"/>
    </row>
    <row r="127" spans="1:18" x14ac:dyDescent="0.2">
      <c r="A127" s="37"/>
      <c r="B127" s="13">
        <f t="shared" si="2"/>
        <v>123</v>
      </c>
      <c r="C127" s="46" t="s">
        <v>682</v>
      </c>
      <c r="D127" s="28">
        <v>44966</v>
      </c>
      <c r="E127" s="2" t="s">
        <v>36</v>
      </c>
      <c r="F127" s="23" t="s">
        <v>33</v>
      </c>
      <c r="G127" s="23" t="s">
        <v>53</v>
      </c>
      <c r="H127" s="23">
        <v>1200</v>
      </c>
      <c r="I127" s="23" t="s">
        <v>79</v>
      </c>
      <c r="J127" s="23" t="s">
        <v>74</v>
      </c>
      <c r="K127" s="12" t="s">
        <v>2</v>
      </c>
      <c r="L127" s="4">
        <v>2.9</v>
      </c>
      <c r="M127" s="10">
        <f t="shared" ref="M127" si="290">IF(L127&gt;0,M$3,0)</f>
        <v>1</v>
      </c>
      <c r="N127" s="11">
        <v>1.44</v>
      </c>
      <c r="O127" s="10">
        <f t="shared" ref="O127" si="291">IF(N127&gt;0,O$3,0)</f>
        <v>0.5</v>
      </c>
      <c r="P127" s="19">
        <f t="shared" si="6"/>
        <v>2.12</v>
      </c>
      <c r="Q127" s="21">
        <f t="shared" ref="Q127" si="292">P127+Q126</f>
        <v>44.300000000000004</v>
      </c>
      <c r="R127" s="36"/>
    </row>
    <row r="128" spans="1:18" x14ac:dyDescent="0.2">
      <c r="A128" s="37"/>
      <c r="B128" s="13">
        <f t="shared" si="2"/>
        <v>124</v>
      </c>
      <c r="C128" s="46" t="s">
        <v>686</v>
      </c>
      <c r="D128" s="28">
        <v>44968</v>
      </c>
      <c r="E128" s="2" t="s">
        <v>35</v>
      </c>
      <c r="F128" s="23" t="s">
        <v>27</v>
      </c>
      <c r="G128" s="23" t="s">
        <v>167</v>
      </c>
      <c r="H128" s="23">
        <v>1100</v>
      </c>
      <c r="I128" s="23" t="s">
        <v>79</v>
      </c>
      <c r="J128" s="23" t="s">
        <v>74</v>
      </c>
      <c r="K128" s="12" t="s">
        <v>65</v>
      </c>
      <c r="L128" s="4">
        <v>20.11</v>
      </c>
      <c r="M128" s="10">
        <f t="shared" ref="M128" si="293">IF(L128&gt;0,M$3,0)</f>
        <v>1</v>
      </c>
      <c r="N128" s="11">
        <v>5.85</v>
      </c>
      <c r="O128" s="10">
        <f t="shared" ref="O128" si="294">IF(N128&gt;0,O$3,0)</f>
        <v>0.5</v>
      </c>
      <c r="P128" s="19">
        <f t="shared" si="6"/>
        <v>-1.5</v>
      </c>
      <c r="Q128" s="21">
        <f t="shared" ref="Q128" si="295">P128+Q127</f>
        <v>42.800000000000004</v>
      </c>
      <c r="R128" s="36"/>
    </row>
    <row r="129" spans="1:18" x14ac:dyDescent="0.2">
      <c r="A129" s="37"/>
      <c r="B129" s="13">
        <f t="shared" si="2"/>
        <v>125</v>
      </c>
      <c r="C129" s="46" t="s">
        <v>385</v>
      </c>
      <c r="D129" s="28">
        <v>44968</v>
      </c>
      <c r="E129" s="2" t="s">
        <v>35</v>
      </c>
      <c r="F129" s="23" t="s">
        <v>33</v>
      </c>
      <c r="G129" s="23" t="s">
        <v>90</v>
      </c>
      <c r="H129" s="23">
        <v>1100</v>
      </c>
      <c r="I129" s="23" t="s">
        <v>79</v>
      </c>
      <c r="J129" s="23" t="s">
        <v>74</v>
      </c>
      <c r="K129" s="12" t="s">
        <v>2</v>
      </c>
      <c r="L129" s="4">
        <v>11.98</v>
      </c>
      <c r="M129" s="10">
        <f t="shared" ref="M129" si="296">IF(L129&gt;0,M$3,0)</f>
        <v>1</v>
      </c>
      <c r="N129" s="11">
        <v>3.55</v>
      </c>
      <c r="O129" s="10">
        <f t="shared" ref="O129" si="297">IF(N129&gt;0,O$3,0)</f>
        <v>0.5</v>
      </c>
      <c r="P129" s="19">
        <f t="shared" si="6"/>
        <v>12.26</v>
      </c>
      <c r="Q129" s="21">
        <f t="shared" ref="Q129" si="298">P129+Q128</f>
        <v>55.06</v>
      </c>
      <c r="R129" s="36"/>
    </row>
    <row r="130" spans="1:18" x14ac:dyDescent="0.2">
      <c r="A130" s="37"/>
      <c r="B130" s="13">
        <f t="shared" si="2"/>
        <v>126</v>
      </c>
      <c r="C130" s="46" t="s">
        <v>236</v>
      </c>
      <c r="D130" s="28">
        <v>44969</v>
      </c>
      <c r="E130" s="2" t="s">
        <v>32</v>
      </c>
      <c r="F130" s="23" t="s">
        <v>3</v>
      </c>
      <c r="G130" s="23" t="s">
        <v>53</v>
      </c>
      <c r="H130" s="23">
        <v>1000</v>
      </c>
      <c r="I130" s="23" t="s">
        <v>79</v>
      </c>
      <c r="J130" s="23" t="s">
        <v>74</v>
      </c>
      <c r="K130" s="12" t="s">
        <v>67</v>
      </c>
      <c r="L130" s="4">
        <v>11.51</v>
      </c>
      <c r="M130" s="10">
        <f t="shared" ref="M130" si="299">IF(L130&gt;0,M$3,0)</f>
        <v>1</v>
      </c>
      <c r="N130" s="11">
        <v>3.78</v>
      </c>
      <c r="O130" s="10">
        <f t="shared" ref="O130" si="300">IF(N130&gt;0,O$3,0)</f>
        <v>0.5</v>
      </c>
      <c r="P130" s="19">
        <f t="shared" si="6"/>
        <v>-1.5</v>
      </c>
      <c r="Q130" s="21">
        <f t="shared" ref="Q130" si="301">P130+Q129</f>
        <v>53.56</v>
      </c>
      <c r="R130" s="36"/>
    </row>
    <row r="131" spans="1:18" x14ac:dyDescent="0.2">
      <c r="A131" s="37"/>
      <c r="B131" s="13">
        <f t="shared" si="2"/>
        <v>127</v>
      </c>
      <c r="C131" s="46" t="s">
        <v>687</v>
      </c>
      <c r="D131" s="28">
        <v>44969</v>
      </c>
      <c r="E131" s="2" t="s">
        <v>32</v>
      </c>
      <c r="F131" s="23" t="s">
        <v>3</v>
      </c>
      <c r="G131" s="23" t="s">
        <v>53</v>
      </c>
      <c r="H131" s="23">
        <v>1000</v>
      </c>
      <c r="I131" s="23" t="s">
        <v>79</v>
      </c>
      <c r="J131" s="23" t="s">
        <v>74</v>
      </c>
      <c r="K131" s="12" t="s">
        <v>60</v>
      </c>
      <c r="L131" s="4">
        <v>44</v>
      </c>
      <c r="M131" s="10">
        <f t="shared" ref="M131" si="302">IF(L131&gt;0,M$3,0)</f>
        <v>1</v>
      </c>
      <c r="N131" s="11">
        <v>10.64</v>
      </c>
      <c r="O131" s="10">
        <f t="shared" ref="O131" si="303">IF(N131&gt;0,O$3,0)</f>
        <v>0.5</v>
      </c>
      <c r="P131" s="19">
        <f t="shared" si="6"/>
        <v>-1.5</v>
      </c>
      <c r="Q131" s="21">
        <f t="shared" ref="Q131" si="304">P131+Q130</f>
        <v>52.06</v>
      </c>
      <c r="R131" s="36"/>
    </row>
    <row r="132" spans="1:18" x14ac:dyDescent="0.2">
      <c r="A132" s="37"/>
      <c r="B132" s="13">
        <f t="shared" si="2"/>
        <v>128</v>
      </c>
      <c r="C132" s="46" t="s">
        <v>688</v>
      </c>
      <c r="D132" s="28">
        <v>44969</v>
      </c>
      <c r="E132" s="2" t="s">
        <v>32</v>
      </c>
      <c r="F132" s="23" t="s">
        <v>3</v>
      </c>
      <c r="G132" s="23" t="s">
        <v>53</v>
      </c>
      <c r="H132" s="23">
        <v>1000</v>
      </c>
      <c r="I132" s="23" t="s">
        <v>79</v>
      </c>
      <c r="J132" s="23" t="s">
        <v>74</v>
      </c>
      <c r="K132" s="12" t="s">
        <v>1</v>
      </c>
      <c r="L132" s="4">
        <v>8.76</v>
      </c>
      <c r="M132" s="10">
        <f t="shared" ref="M132" si="305">IF(L132&gt;0,M$3,0)</f>
        <v>1</v>
      </c>
      <c r="N132" s="11">
        <v>2.67</v>
      </c>
      <c r="O132" s="10">
        <f t="shared" ref="O132" si="306">IF(N132&gt;0,O$3,0)</f>
        <v>0.5</v>
      </c>
      <c r="P132" s="19">
        <f t="shared" si="6"/>
        <v>-0.17</v>
      </c>
      <c r="Q132" s="21">
        <f t="shared" ref="Q132" si="307">P132+Q131</f>
        <v>51.89</v>
      </c>
      <c r="R132" s="36"/>
    </row>
    <row r="133" spans="1:18" x14ac:dyDescent="0.2">
      <c r="A133" s="37"/>
      <c r="B133" s="13">
        <f t="shared" si="2"/>
        <v>129</v>
      </c>
      <c r="C133" s="46" t="s">
        <v>689</v>
      </c>
      <c r="D133" s="28">
        <v>44969</v>
      </c>
      <c r="E133" s="2" t="s">
        <v>44</v>
      </c>
      <c r="F133" s="23" t="s">
        <v>3</v>
      </c>
      <c r="G133" s="23" t="s">
        <v>53</v>
      </c>
      <c r="H133" s="23">
        <v>1406</v>
      </c>
      <c r="I133" s="23" t="s">
        <v>79</v>
      </c>
      <c r="J133" s="23" t="s">
        <v>74</v>
      </c>
      <c r="K133" s="12" t="s">
        <v>60</v>
      </c>
      <c r="L133" s="4">
        <v>6.71</v>
      </c>
      <c r="M133" s="10">
        <f t="shared" ref="M133" si="308">IF(L133&gt;0,M$3,0)</f>
        <v>1</v>
      </c>
      <c r="N133" s="11">
        <v>2.34</v>
      </c>
      <c r="O133" s="10">
        <f t="shared" ref="O133" si="309">IF(N133&gt;0,O$3,0)</f>
        <v>0.5</v>
      </c>
      <c r="P133" s="19">
        <f t="shared" si="6"/>
        <v>-1.5</v>
      </c>
      <c r="Q133" s="21">
        <f t="shared" ref="Q133" si="310">P133+Q132</f>
        <v>50.39</v>
      </c>
      <c r="R133" s="36"/>
    </row>
    <row r="134" spans="1:18" x14ac:dyDescent="0.2">
      <c r="A134" s="37"/>
      <c r="B134" s="13">
        <f t="shared" si="2"/>
        <v>130</v>
      </c>
      <c r="C134" s="46" t="s">
        <v>690</v>
      </c>
      <c r="D134" s="28">
        <v>44970</v>
      </c>
      <c r="E134" s="2" t="s">
        <v>59</v>
      </c>
      <c r="F134" s="23" t="s">
        <v>29</v>
      </c>
      <c r="G134" s="23" t="s">
        <v>53</v>
      </c>
      <c r="H134" s="23">
        <v>1100</v>
      </c>
      <c r="I134" s="23" t="s">
        <v>79</v>
      </c>
      <c r="J134" s="23" t="s">
        <v>74</v>
      </c>
      <c r="K134" s="12" t="s">
        <v>2</v>
      </c>
      <c r="L134" s="4">
        <v>3.55</v>
      </c>
      <c r="M134" s="10">
        <f t="shared" ref="M134" si="311">IF(L134&gt;0,M$3,0)</f>
        <v>1</v>
      </c>
      <c r="N134" s="11">
        <v>1.3</v>
      </c>
      <c r="O134" s="10">
        <f t="shared" ref="O134" si="312">IF(N134&gt;0,O$3,0)</f>
        <v>0.5</v>
      </c>
      <c r="P134" s="19">
        <f t="shared" si="6"/>
        <v>2.7</v>
      </c>
      <c r="Q134" s="21">
        <f t="shared" ref="Q134" si="313">P134+Q133</f>
        <v>53.09</v>
      </c>
      <c r="R134" s="36"/>
    </row>
    <row r="135" spans="1:18" x14ac:dyDescent="0.2">
      <c r="A135" s="37"/>
      <c r="B135" s="13">
        <f t="shared" si="2"/>
        <v>131</v>
      </c>
      <c r="C135" s="46" t="s">
        <v>692</v>
      </c>
      <c r="D135" s="28">
        <v>44972</v>
      </c>
      <c r="E135" s="2" t="s">
        <v>35</v>
      </c>
      <c r="F135" s="23" t="s">
        <v>3</v>
      </c>
      <c r="G135" s="23" t="s">
        <v>55</v>
      </c>
      <c r="H135" s="23">
        <v>1000</v>
      </c>
      <c r="I135" s="23" t="s">
        <v>79</v>
      </c>
      <c r="J135" s="23" t="s">
        <v>74</v>
      </c>
      <c r="K135" s="12" t="s">
        <v>1</v>
      </c>
      <c r="L135" s="4">
        <v>7</v>
      </c>
      <c r="M135" s="10">
        <f t="shared" ref="M135" si="314">IF(L135&gt;0,M$3,0)</f>
        <v>1</v>
      </c>
      <c r="N135" s="11">
        <v>2.14</v>
      </c>
      <c r="O135" s="10">
        <f t="shared" ref="O135" si="315">IF(N135&gt;0,O$3,0)</f>
        <v>0.5</v>
      </c>
      <c r="P135" s="19">
        <f t="shared" si="6"/>
        <v>-0.43</v>
      </c>
      <c r="Q135" s="21">
        <f t="shared" ref="Q135" si="316">P135+Q134</f>
        <v>52.660000000000004</v>
      </c>
      <c r="R135" s="36"/>
    </row>
    <row r="136" spans="1:18" x14ac:dyDescent="0.2">
      <c r="A136" s="37"/>
      <c r="B136" s="13">
        <f t="shared" si="2"/>
        <v>132</v>
      </c>
      <c r="C136" s="46" t="s">
        <v>397</v>
      </c>
      <c r="D136" s="28">
        <v>44973</v>
      </c>
      <c r="E136" s="2" t="s">
        <v>36</v>
      </c>
      <c r="F136" s="23" t="s">
        <v>18</v>
      </c>
      <c r="G136" s="23" t="s">
        <v>53</v>
      </c>
      <c r="H136" s="23">
        <v>1000</v>
      </c>
      <c r="I136" s="23" t="s">
        <v>79</v>
      </c>
      <c r="J136" s="23" t="s">
        <v>74</v>
      </c>
      <c r="K136" s="12" t="s">
        <v>46</v>
      </c>
      <c r="L136" s="4">
        <v>7.04</v>
      </c>
      <c r="M136" s="10">
        <f t="shared" ref="M136" si="317">IF(L136&gt;0,M$3,0)</f>
        <v>1</v>
      </c>
      <c r="N136" s="11">
        <v>2.2799999999999998</v>
      </c>
      <c r="O136" s="10">
        <f t="shared" ref="O136" si="318">IF(N136&gt;0,O$3,0)</f>
        <v>0.5</v>
      </c>
      <c r="P136" s="19">
        <f t="shared" si="6"/>
        <v>-1.5</v>
      </c>
      <c r="Q136" s="21">
        <f t="shared" ref="Q136" si="319">P136+Q135</f>
        <v>51.160000000000004</v>
      </c>
      <c r="R136" s="36"/>
    </row>
    <row r="137" spans="1:18" x14ac:dyDescent="0.2">
      <c r="A137" s="37"/>
      <c r="B137" s="13">
        <f t="shared" si="2"/>
        <v>133</v>
      </c>
      <c r="C137" s="46" t="s">
        <v>694</v>
      </c>
      <c r="D137" s="28">
        <v>44973</v>
      </c>
      <c r="E137" s="2" t="s">
        <v>36</v>
      </c>
      <c r="F137" s="23" t="s">
        <v>18</v>
      </c>
      <c r="G137" s="23" t="s">
        <v>53</v>
      </c>
      <c r="H137" s="23">
        <v>1000</v>
      </c>
      <c r="I137" s="23" t="s">
        <v>79</v>
      </c>
      <c r="J137" s="23" t="s">
        <v>74</v>
      </c>
      <c r="K137" s="12" t="s">
        <v>2</v>
      </c>
      <c r="L137" s="4">
        <v>8.02</v>
      </c>
      <c r="M137" s="10">
        <f t="shared" ref="M137" si="320">IF(L137&gt;0,M$3,0)</f>
        <v>1</v>
      </c>
      <c r="N137" s="11">
        <v>2.33</v>
      </c>
      <c r="O137" s="10">
        <f t="shared" ref="O137" si="321">IF(N137&gt;0,O$3,0)</f>
        <v>0.5</v>
      </c>
      <c r="P137" s="19">
        <f t="shared" si="6"/>
        <v>7.69</v>
      </c>
      <c r="Q137" s="21">
        <f t="shared" ref="Q137" si="322">P137+Q136</f>
        <v>58.85</v>
      </c>
      <c r="R137" s="36"/>
    </row>
    <row r="138" spans="1:18" x14ac:dyDescent="0.2">
      <c r="A138" s="37"/>
      <c r="B138" s="13">
        <f t="shared" si="2"/>
        <v>134</v>
      </c>
      <c r="C138" s="46" t="s">
        <v>695</v>
      </c>
      <c r="D138" s="28">
        <v>44973</v>
      </c>
      <c r="E138" s="2" t="s">
        <v>36</v>
      </c>
      <c r="F138" s="23" t="s">
        <v>18</v>
      </c>
      <c r="G138" s="23" t="s">
        <v>53</v>
      </c>
      <c r="H138" s="23">
        <v>1000</v>
      </c>
      <c r="I138" s="23" t="s">
        <v>79</v>
      </c>
      <c r="J138" s="23" t="s">
        <v>74</v>
      </c>
      <c r="K138" s="12" t="s">
        <v>5</v>
      </c>
      <c r="L138" s="4">
        <v>4.12</v>
      </c>
      <c r="M138" s="10">
        <f t="shared" ref="M138:M140" si="323">IF(L138&gt;0,M$3,0)</f>
        <v>1</v>
      </c>
      <c r="N138" s="11">
        <v>1.72</v>
      </c>
      <c r="O138" s="10">
        <f t="shared" ref="O138:O140" si="324">IF(N138&gt;0,O$3,0)</f>
        <v>0.5</v>
      </c>
      <c r="P138" s="19">
        <f t="shared" si="6"/>
        <v>-0.64</v>
      </c>
      <c r="Q138" s="21">
        <f t="shared" ref="Q138:Q140" si="325">P138+Q137</f>
        <v>58.21</v>
      </c>
      <c r="R138" s="36"/>
    </row>
    <row r="139" spans="1:18" x14ac:dyDescent="0.2">
      <c r="A139" s="37"/>
      <c r="B139" s="13">
        <f t="shared" si="2"/>
        <v>135</v>
      </c>
      <c r="C139" s="46" t="s">
        <v>274</v>
      </c>
      <c r="D139" s="28">
        <v>44973</v>
      </c>
      <c r="E139" s="2" t="s">
        <v>36</v>
      </c>
      <c r="F139" s="23" t="s">
        <v>37</v>
      </c>
      <c r="G139" s="23" t="s">
        <v>53</v>
      </c>
      <c r="H139" s="23">
        <v>1400</v>
      </c>
      <c r="I139" s="23" t="s">
        <v>79</v>
      </c>
      <c r="J139" s="23" t="s">
        <v>74</v>
      </c>
      <c r="K139" s="12" t="s">
        <v>5</v>
      </c>
      <c r="L139" s="4">
        <v>5.4</v>
      </c>
      <c r="M139" s="10">
        <f t="shared" si="323"/>
        <v>1</v>
      </c>
      <c r="N139" s="11">
        <v>1.91</v>
      </c>
      <c r="O139" s="10">
        <f t="shared" si="324"/>
        <v>0.5</v>
      </c>
      <c r="P139" s="19">
        <f t="shared" si="6"/>
        <v>-0.55000000000000004</v>
      </c>
      <c r="Q139" s="21">
        <f t="shared" si="325"/>
        <v>57.660000000000004</v>
      </c>
      <c r="R139" s="36"/>
    </row>
    <row r="140" spans="1:18" x14ac:dyDescent="0.2">
      <c r="A140" s="37"/>
      <c r="B140" s="13">
        <f t="shared" si="2"/>
        <v>136</v>
      </c>
      <c r="C140" s="46" t="s">
        <v>699</v>
      </c>
      <c r="D140" s="28">
        <v>44975</v>
      </c>
      <c r="E140" s="2" t="s">
        <v>24</v>
      </c>
      <c r="F140" s="23" t="s">
        <v>3</v>
      </c>
      <c r="G140" s="23" t="s">
        <v>546</v>
      </c>
      <c r="H140" s="23">
        <v>1100</v>
      </c>
      <c r="I140" s="23" t="s">
        <v>79</v>
      </c>
      <c r="J140" s="23" t="s">
        <v>74</v>
      </c>
      <c r="K140" s="12" t="s">
        <v>2</v>
      </c>
      <c r="L140" s="4">
        <v>3.48</v>
      </c>
      <c r="M140" s="10">
        <f t="shared" si="323"/>
        <v>1</v>
      </c>
      <c r="N140" s="11">
        <v>1.62</v>
      </c>
      <c r="O140" s="10">
        <f t="shared" si="324"/>
        <v>0.5</v>
      </c>
      <c r="P140" s="19">
        <f t="shared" si="6"/>
        <v>2.79</v>
      </c>
      <c r="Q140" s="21">
        <f t="shared" si="325"/>
        <v>60.45</v>
      </c>
      <c r="R140" s="36"/>
    </row>
    <row r="141" spans="1:18" x14ac:dyDescent="0.2">
      <c r="A141" s="37"/>
      <c r="B141" s="13">
        <f t="shared" si="2"/>
        <v>137</v>
      </c>
      <c r="C141" s="46" t="s">
        <v>700</v>
      </c>
      <c r="D141" s="28">
        <v>44975</v>
      </c>
      <c r="E141" s="2" t="s">
        <v>24</v>
      </c>
      <c r="F141" s="23" t="s">
        <v>39</v>
      </c>
      <c r="G141" s="23" t="s">
        <v>86</v>
      </c>
      <c r="H141" s="23">
        <v>1400</v>
      </c>
      <c r="I141" s="23" t="s">
        <v>79</v>
      </c>
      <c r="J141" s="23" t="s">
        <v>74</v>
      </c>
      <c r="K141" s="12" t="s">
        <v>93</v>
      </c>
      <c r="L141" s="4">
        <v>324.29000000000002</v>
      </c>
      <c r="M141" s="10">
        <f t="shared" ref="M141" si="326">IF(L141&gt;0,M$3,0)</f>
        <v>1</v>
      </c>
      <c r="N141" s="11">
        <v>70</v>
      </c>
      <c r="O141" s="10">
        <f t="shared" ref="O141" si="327">IF(N141&gt;0,O$3,0)</f>
        <v>0.5</v>
      </c>
      <c r="P141" s="19">
        <f t="shared" si="6"/>
        <v>-1.5</v>
      </c>
      <c r="Q141" s="21">
        <f t="shared" ref="Q141" si="328">P141+Q140</f>
        <v>58.95</v>
      </c>
      <c r="R141" s="36"/>
    </row>
    <row r="142" spans="1:18" x14ac:dyDescent="0.2">
      <c r="A142" s="37"/>
      <c r="B142" s="13">
        <f t="shared" si="2"/>
        <v>138</v>
      </c>
      <c r="C142" s="46" t="s">
        <v>704</v>
      </c>
      <c r="D142" s="28">
        <v>44978</v>
      </c>
      <c r="E142" s="2" t="s">
        <v>197</v>
      </c>
      <c r="F142" s="23" t="s">
        <v>3</v>
      </c>
      <c r="G142" s="23" t="s">
        <v>53</v>
      </c>
      <c r="H142" s="23">
        <v>1100</v>
      </c>
      <c r="I142" s="23" t="s">
        <v>79</v>
      </c>
      <c r="J142" s="23" t="s">
        <v>87</v>
      </c>
      <c r="K142" s="12" t="s">
        <v>5</v>
      </c>
      <c r="L142" s="4">
        <v>4.5</v>
      </c>
      <c r="M142" s="10">
        <f t="shared" ref="M142" si="329">IF(L142&gt;0,M$3,0)</f>
        <v>1</v>
      </c>
      <c r="N142" s="11">
        <v>1.56</v>
      </c>
      <c r="O142" s="10">
        <f t="shared" ref="O142" si="330">IF(N142&gt;0,O$3,0)</f>
        <v>0.5</v>
      </c>
      <c r="P142" s="19">
        <f t="shared" si="6"/>
        <v>-0.72</v>
      </c>
      <c r="Q142" s="21">
        <f t="shared" ref="Q142" si="331">P142+Q141</f>
        <v>58.230000000000004</v>
      </c>
      <c r="R142" s="36"/>
    </row>
    <row r="143" spans="1:18" x14ac:dyDescent="0.2">
      <c r="A143" s="37"/>
      <c r="B143" s="13">
        <f t="shared" si="2"/>
        <v>139</v>
      </c>
      <c r="C143" s="46" t="s">
        <v>97</v>
      </c>
      <c r="D143" s="121">
        <v>44981</v>
      </c>
      <c r="E143" s="46" t="s">
        <v>20</v>
      </c>
      <c r="F143" s="47" t="s">
        <v>33</v>
      </c>
      <c r="G143" s="47" t="s">
        <v>55</v>
      </c>
      <c r="H143" s="47">
        <v>1000</v>
      </c>
      <c r="I143" s="47" t="s">
        <v>79</v>
      </c>
      <c r="J143" s="47" t="s">
        <v>74</v>
      </c>
      <c r="K143" s="12" t="s">
        <v>65</v>
      </c>
      <c r="L143" s="4">
        <v>18</v>
      </c>
      <c r="M143" s="10">
        <f t="shared" ref="M143" si="332">IF(L143&gt;0,M$3,0)</f>
        <v>1</v>
      </c>
      <c r="N143" s="11">
        <v>3.75</v>
      </c>
      <c r="O143" s="10">
        <f t="shared" ref="O143" si="333">IF(N143&gt;0,O$3,0)</f>
        <v>0.5</v>
      </c>
      <c r="P143" s="19">
        <f t="shared" si="6"/>
        <v>-1.5</v>
      </c>
      <c r="Q143" s="21">
        <f t="shared" ref="Q143" si="334">P143+Q142</f>
        <v>56.730000000000004</v>
      </c>
      <c r="R143" s="36"/>
    </row>
    <row r="144" spans="1:18" x14ac:dyDescent="0.2">
      <c r="A144" s="37"/>
      <c r="B144" s="13">
        <f t="shared" si="2"/>
        <v>140</v>
      </c>
      <c r="C144" s="46" t="s">
        <v>162</v>
      </c>
      <c r="D144" s="121">
        <v>44981</v>
      </c>
      <c r="E144" s="46" t="s">
        <v>20</v>
      </c>
      <c r="F144" s="47" t="s">
        <v>39</v>
      </c>
      <c r="G144" s="47" t="s">
        <v>57</v>
      </c>
      <c r="H144" s="47">
        <v>1200</v>
      </c>
      <c r="I144" s="47" t="s">
        <v>79</v>
      </c>
      <c r="J144" s="47" t="s">
        <v>74</v>
      </c>
      <c r="K144" s="12" t="s">
        <v>71</v>
      </c>
      <c r="L144" s="4">
        <v>27.39</v>
      </c>
      <c r="M144" s="10">
        <f t="shared" ref="M144" si="335">IF(L144&gt;0,M$3,0)</f>
        <v>1</v>
      </c>
      <c r="N144" s="11">
        <v>6</v>
      </c>
      <c r="O144" s="10">
        <f t="shared" ref="O144" si="336">IF(N144&gt;0,O$3,0)</f>
        <v>0.5</v>
      </c>
      <c r="P144" s="19">
        <f t="shared" si="6"/>
        <v>-1.5</v>
      </c>
      <c r="Q144" s="21">
        <f t="shared" ref="Q144" si="337">P144+Q143</f>
        <v>55.230000000000004</v>
      </c>
      <c r="R144" s="36"/>
    </row>
    <row r="145" spans="1:18" x14ac:dyDescent="0.2">
      <c r="A145" s="37"/>
      <c r="B145" s="13">
        <f t="shared" si="2"/>
        <v>141</v>
      </c>
      <c r="C145" s="46" t="s">
        <v>175</v>
      </c>
      <c r="D145" s="28">
        <v>44984</v>
      </c>
      <c r="E145" s="2" t="s">
        <v>4</v>
      </c>
      <c r="F145" s="23" t="s">
        <v>29</v>
      </c>
      <c r="G145" s="23" t="s">
        <v>53</v>
      </c>
      <c r="H145" s="23">
        <v>1106</v>
      </c>
      <c r="I145" s="23" t="s">
        <v>79</v>
      </c>
      <c r="J145" s="23" t="s">
        <v>74</v>
      </c>
      <c r="K145" s="12" t="s">
        <v>2</v>
      </c>
      <c r="L145" s="4">
        <v>3.14</v>
      </c>
      <c r="M145" s="10">
        <f t="shared" ref="M145" si="338">IF(L145&gt;0,M$3,0)</f>
        <v>1</v>
      </c>
      <c r="N145" s="11">
        <v>1.4</v>
      </c>
      <c r="O145" s="10">
        <f t="shared" ref="O145" si="339">IF(N145&gt;0,O$3,0)</f>
        <v>0.5</v>
      </c>
      <c r="P145" s="19">
        <f t="shared" si="6"/>
        <v>2.34</v>
      </c>
      <c r="Q145" s="21">
        <f t="shared" ref="Q145" si="340">P145+Q144</f>
        <v>57.570000000000007</v>
      </c>
      <c r="R145" s="36"/>
    </row>
    <row r="146" spans="1:18" x14ac:dyDescent="0.2">
      <c r="A146" s="37"/>
      <c r="B146" s="13">
        <f t="shared" si="2"/>
        <v>142</v>
      </c>
      <c r="C146" s="46" t="s">
        <v>606</v>
      </c>
      <c r="D146" s="28">
        <v>44985</v>
      </c>
      <c r="E146" s="2" t="s">
        <v>32</v>
      </c>
      <c r="F146" s="23" t="s">
        <v>29</v>
      </c>
      <c r="G146" s="23" t="s">
        <v>53</v>
      </c>
      <c r="H146" s="23">
        <v>1100</v>
      </c>
      <c r="I146" s="23" t="s">
        <v>79</v>
      </c>
      <c r="J146" s="23" t="s">
        <v>74</v>
      </c>
      <c r="K146" s="12" t="s">
        <v>5</v>
      </c>
      <c r="L146" s="4">
        <v>4.5999999999999996</v>
      </c>
      <c r="M146" s="10">
        <f t="shared" ref="M146" si="341">IF(L146&gt;0,M$3,0)</f>
        <v>1</v>
      </c>
      <c r="N146" s="11">
        <v>1.37</v>
      </c>
      <c r="O146" s="10">
        <f t="shared" ref="O146" si="342">IF(N146&gt;0,O$3,0)</f>
        <v>0.5</v>
      </c>
      <c r="P146" s="19">
        <f t="shared" si="6"/>
        <v>-0.82</v>
      </c>
      <c r="Q146" s="21">
        <f t="shared" ref="Q146" si="343">P146+Q145</f>
        <v>56.750000000000007</v>
      </c>
      <c r="R146" s="36"/>
    </row>
    <row r="147" spans="1:18" x14ac:dyDescent="0.2">
      <c r="A147" s="37"/>
      <c r="B147" s="24">
        <f t="shared" si="2"/>
        <v>143</v>
      </c>
      <c r="C147" s="65" t="s">
        <v>702</v>
      </c>
      <c r="D147" s="18">
        <v>44985</v>
      </c>
      <c r="E147" s="3" t="s">
        <v>32</v>
      </c>
      <c r="F147" s="25" t="s">
        <v>29</v>
      </c>
      <c r="G147" s="25" t="s">
        <v>53</v>
      </c>
      <c r="H147" s="25">
        <v>1100</v>
      </c>
      <c r="I147" s="25" t="s">
        <v>79</v>
      </c>
      <c r="J147" s="25" t="s">
        <v>74</v>
      </c>
      <c r="K147" s="14" t="s">
        <v>2</v>
      </c>
      <c r="L147" s="15">
        <v>1.87</v>
      </c>
      <c r="M147" s="16">
        <f t="shared" ref="M147" si="344">IF(L147&gt;0,M$3,0)</f>
        <v>1</v>
      </c>
      <c r="N147" s="17">
        <v>1.0900000000000001</v>
      </c>
      <c r="O147" s="16">
        <f t="shared" ref="O147" si="345">IF(N147&gt;0,O$3,0)</f>
        <v>0.5</v>
      </c>
      <c r="P147" s="20">
        <f t="shared" si="6"/>
        <v>0.92</v>
      </c>
      <c r="Q147" s="22">
        <f t="shared" ref="Q147" si="346">P147+Q146</f>
        <v>57.670000000000009</v>
      </c>
      <c r="R147" s="36"/>
    </row>
    <row r="148" spans="1:18" x14ac:dyDescent="0.2">
      <c r="A148" s="37"/>
      <c r="B148" s="13">
        <f t="shared" si="2"/>
        <v>144</v>
      </c>
      <c r="C148" s="46" t="s">
        <v>715</v>
      </c>
      <c r="D148" s="28">
        <v>44987</v>
      </c>
      <c r="E148" s="2" t="s">
        <v>28</v>
      </c>
      <c r="F148" s="23" t="s">
        <v>29</v>
      </c>
      <c r="G148" s="23" t="s">
        <v>53</v>
      </c>
      <c r="H148" s="23">
        <v>1200</v>
      </c>
      <c r="I148" s="23" t="s">
        <v>79</v>
      </c>
      <c r="J148" s="23" t="s">
        <v>74</v>
      </c>
      <c r="K148" s="12" t="s">
        <v>5</v>
      </c>
      <c r="L148" s="4">
        <v>12.14</v>
      </c>
      <c r="M148" s="10">
        <f t="shared" ref="M148" si="347">IF(L148&gt;0,M$3,0)</f>
        <v>1</v>
      </c>
      <c r="N148" s="11">
        <v>3.3</v>
      </c>
      <c r="O148" s="10">
        <f t="shared" ref="O148" si="348">IF(N148&gt;0,O$3,0)</f>
        <v>0.5</v>
      </c>
      <c r="P148" s="19">
        <f t="shared" si="6"/>
        <v>0.15</v>
      </c>
      <c r="Q148" s="21">
        <f t="shared" ref="Q148" si="349">P148+Q147</f>
        <v>57.820000000000007</v>
      </c>
      <c r="R148" s="36"/>
    </row>
    <row r="149" spans="1:18" x14ac:dyDescent="0.2">
      <c r="A149" s="37"/>
      <c r="B149" s="13">
        <f t="shared" si="2"/>
        <v>145</v>
      </c>
      <c r="C149" s="46" t="s">
        <v>582</v>
      </c>
      <c r="D149" s="28">
        <v>44987</v>
      </c>
      <c r="E149" s="2" t="s">
        <v>28</v>
      </c>
      <c r="F149" s="23" t="s">
        <v>3</v>
      </c>
      <c r="G149" s="23" t="s">
        <v>53</v>
      </c>
      <c r="H149" s="23">
        <v>1200</v>
      </c>
      <c r="I149" s="23" t="s">
        <v>79</v>
      </c>
      <c r="J149" s="23" t="s">
        <v>74</v>
      </c>
      <c r="K149" s="12" t="s">
        <v>49</v>
      </c>
      <c r="L149" s="4">
        <v>7.19</v>
      </c>
      <c r="M149" s="10">
        <f t="shared" ref="M149" si="350">IF(L149&gt;0,M$3,0)</f>
        <v>1</v>
      </c>
      <c r="N149" s="11">
        <v>2.33</v>
      </c>
      <c r="O149" s="10">
        <f t="shared" ref="O149" si="351">IF(N149&gt;0,O$3,0)</f>
        <v>0.5</v>
      </c>
      <c r="P149" s="19">
        <f t="shared" si="6"/>
        <v>-1.5</v>
      </c>
      <c r="Q149" s="21">
        <f t="shared" ref="Q149" si="352">P149+Q148</f>
        <v>56.320000000000007</v>
      </c>
      <c r="R149" s="36"/>
    </row>
    <row r="150" spans="1:18" x14ac:dyDescent="0.2">
      <c r="A150" s="37"/>
      <c r="B150" s="13">
        <f t="shared" si="2"/>
        <v>146</v>
      </c>
      <c r="C150" s="46" t="s">
        <v>718</v>
      </c>
      <c r="D150" s="28">
        <v>44987</v>
      </c>
      <c r="E150" s="2" t="s">
        <v>36</v>
      </c>
      <c r="F150" s="23" t="s">
        <v>18</v>
      </c>
      <c r="G150" s="23" t="s">
        <v>53</v>
      </c>
      <c r="H150" s="23">
        <v>1000</v>
      </c>
      <c r="I150" s="23" t="s">
        <v>79</v>
      </c>
      <c r="J150" s="23" t="s">
        <v>74</v>
      </c>
      <c r="K150" s="12" t="s">
        <v>60</v>
      </c>
      <c r="L150" s="4">
        <v>8.59</v>
      </c>
      <c r="M150" s="10">
        <f t="shared" ref="M150" si="353">IF(L150&gt;0,M$3,0)</f>
        <v>1</v>
      </c>
      <c r="N150" s="11">
        <v>2.78</v>
      </c>
      <c r="O150" s="10">
        <f t="shared" ref="O150" si="354">IF(N150&gt;0,O$3,0)</f>
        <v>0.5</v>
      </c>
      <c r="P150" s="19">
        <f t="shared" si="6"/>
        <v>-1.5</v>
      </c>
      <c r="Q150" s="21">
        <f t="shared" ref="Q150" si="355">P150+Q149</f>
        <v>54.820000000000007</v>
      </c>
      <c r="R150" s="36"/>
    </row>
    <row r="151" spans="1:18" x14ac:dyDescent="0.2">
      <c r="A151" s="37"/>
      <c r="B151" s="13">
        <f t="shared" si="2"/>
        <v>147</v>
      </c>
      <c r="C151" s="46" t="s">
        <v>719</v>
      </c>
      <c r="D151" s="28">
        <v>44987</v>
      </c>
      <c r="E151" s="2" t="s">
        <v>36</v>
      </c>
      <c r="F151" s="23" t="s">
        <v>18</v>
      </c>
      <c r="G151" s="23" t="s">
        <v>53</v>
      </c>
      <c r="H151" s="23">
        <v>1000</v>
      </c>
      <c r="I151" s="23" t="s">
        <v>79</v>
      </c>
      <c r="J151" s="23" t="s">
        <v>74</v>
      </c>
      <c r="K151" s="12" t="s">
        <v>1</v>
      </c>
      <c r="L151" s="4">
        <v>2.88</v>
      </c>
      <c r="M151" s="10">
        <f t="shared" ref="M151:M152" si="356">IF(L151&gt;0,M$3,0)</f>
        <v>1</v>
      </c>
      <c r="N151" s="11">
        <v>1.34</v>
      </c>
      <c r="O151" s="10">
        <f t="shared" ref="O151:O152" si="357">IF(N151&gt;0,O$3,0)</f>
        <v>0.5</v>
      </c>
      <c r="P151" s="19">
        <f t="shared" si="6"/>
        <v>-0.83</v>
      </c>
      <c r="Q151" s="21">
        <f t="shared" ref="Q151:Q152" si="358">P151+Q150</f>
        <v>53.990000000000009</v>
      </c>
      <c r="R151" s="36"/>
    </row>
    <row r="152" spans="1:18" x14ac:dyDescent="0.2">
      <c r="A152" s="37"/>
      <c r="B152" s="13">
        <f t="shared" si="2"/>
        <v>148</v>
      </c>
      <c r="C152" s="46" t="s">
        <v>390</v>
      </c>
      <c r="D152" s="28">
        <v>44988</v>
      </c>
      <c r="E152" s="2" t="s">
        <v>48</v>
      </c>
      <c r="F152" s="23" t="s">
        <v>29</v>
      </c>
      <c r="G152" s="23" t="s">
        <v>53</v>
      </c>
      <c r="H152" s="23">
        <v>1200</v>
      </c>
      <c r="I152" s="23" t="s">
        <v>79</v>
      </c>
      <c r="J152" s="23" t="s">
        <v>74</v>
      </c>
      <c r="K152" s="12" t="s">
        <v>65</v>
      </c>
      <c r="L152" s="4">
        <v>3.45</v>
      </c>
      <c r="M152" s="10">
        <f t="shared" si="356"/>
        <v>1</v>
      </c>
      <c r="N152" s="11">
        <v>1.6</v>
      </c>
      <c r="O152" s="10">
        <f t="shared" si="357"/>
        <v>0.5</v>
      </c>
      <c r="P152" s="19">
        <f t="shared" si="6"/>
        <v>-1.5</v>
      </c>
      <c r="Q152" s="21">
        <f t="shared" si="358"/>
        <v>52.490000000000009</v>
      </c>
      <c r="R152" s="36"/>
    </row>
    <row r="153" spans="1:18" x14ac:dyDescent="0.2">
      <c r="A153" s="37"/>
      <c r="B153" s="13">
        <f t="shared" si="2"/>
        <v>149</v>
      </c>
      <c r="C153" s="46" t="s">
        <v>723</v>
      </c>
      <c r="D153" s="28">
        <v>44988</v>
      </c>
      <c r="E153" s="2" t="s">
        <v>48</v>
      </c>
      <c r="F153" s="23" t="s">
        <v>29</v>
      </c>
      <c r="G153" s="23" t="s">
        <v>53</v>
      </c>
      <c r="H153" s="23">
        <v>1200</v>
      </c>
      <c r="I153" s="23" t="s">
        <v>79</v>
      </c>
      <c r="J153" s="23" t="s">
        <v>74</v>
      </c>
      <c r="K153" s="12" t="s">
        <v>71</v>
      </c>
      <c r="L153" s="4">
        <v>21.72</v>
      </c>
      <c r="M153" s="10">
        <f t="shared" ref="M153" si="359">IF(L153&gt;0,M$3,0)</f>
        <v>1</v>
      </c>
      <c r="N153" s="11">
        <v>6.83</v>
      </c>
      <c r="O153" s="10">
        <f t="shared" ref="O153" si="360">IF(N153&gt;0,O$3,0)</f>
        <v>0.5</v>
      </c>
      <c r="P153" s="19">
        <f t="shared" si="6"/>
        <v>-1.5</v>
      </c>
      <c r="Q153" s="21">
        <f t="shared" ref="Q153" si="361">P153+Q152</f>
        <v>50.990000000000009</v>
      </c>
      <c r="R153" s="36"/>
    </row>
    <row r="154" spans="1:18" x14ac:dyDescent="0.2">
      <c r="A154" s="37"/>
      <c r="B154" s="13">
        <f t="shared" si="2"/>
        <v>150</v>
      </c>
      <c r="C154" s="46" t="s">
        <v>724</v>
      </c>
      <c r="D154" s="28">
        <v>44988</v>
      </c>
      <c r="E154" s="2" t="s">
        <v>48</v>
      </c>
      <c r="F154" s="23" t="s">
        <v>3</v>
      </c>
      <c r="G154" s="23" t="s">
        <v>53</v>
      </c>
      <c r="H154" s="23">
        <v>1300</v>
      </c>
      <c r="I154" s="23" t="s">
        <v>79</v>
      </c>
      <c r="J154" s="23" t="s">
        <v>74</v>
      </c>
      <c r="K154" s="12" t="s">
        <v>46</v>
      </c>
      <c r="L154" s="4">
        <v>3.88</v>
      </c>
      <c r="M154" s="10">
        <f t="shared" ref="M154" si="362">IF(L154&gt;0,M$3,0)</f>
        <v>1</v>
      </c>
      <c r="N154" s="11">
        <v>1.7</v>
      </c>
      <c r="O154" s="10">
        <f t="shared" ref="O154" si="363">IF(N154&gt;0,O$3,0)</f>
        <v>0.5</v>
      </c>
      <c r="P154" s="19">
        <f t="shared" si="6"/>
        <v>-1.5</v>
      </c>
      <c r="Q154" s="21">
        <f t="shared" ref="Q154" si="364">P154+Q153</f>
        <v>49.490000000000009</v>
      </c>
      <c r="R154" s="36"/>
    </row>
    <row r="155" spans="1:18" x14ac:dyDescent="0.2">
      <c r="A155" s="37"/>
      <c r="B155" s="13">
        <f t="shared" si="2"/>
        <v>151</v>
      </c>
      <c r="C155" s="46" t="s">
        <v>693</v>
      </c>
      <c r="D155" s="28">
        <v>44988</v>
      </c>
      <c r="E155" s="2" t="s">
        <v>36</v>
      </c>
      <c r="F155" s="23" t="s">
        <v>18</v>
      </c>
      <c r="G155" s="23" t="s">
        <v>53</v>
      </c>
      <c r="H155" s="23">
        <v>1000</v>
      </c>
      <c r="I155" s="23" t="s">
        <v>79</v>
      </c>
      <c r="J155" s="23" t="s">
        <v>74</v>
      </c>
      <c r="K155" s="12" t="s">
        <v>1</v>
      </c>
      <c r="L155" s="4">
        <v>2.66</v>
      </c>
      <c r="M155" s="10">
        <f t="shared" ref="M155" si="365">IF(L155&gt;0,M$3,0)</f>
        <v>1</v>
      </c>
      <c r="N155" s="11">
        <v>1.28</v>
      </c>
      <c r="O155" s="10">
        <f t="shared" ref="O155" si="366">IF(N155&gt;0,O$3,0)</f>
        <v>0.5</v>
      </c>
      <c r="P155" s="19">
        <f t="shared" si="6"/>
        <v>-0.86</v>
      </c>
      <c r="Q155" s="21">
        <f t="shared" ref="Q155" si="367">P155+Q154</f>
        <v>48.63000000000001</v>
      </c>
      <c r="R155" s="36"/>
    </row>
    <row r="156" spans="1:18" x14ac:dyDescent="0.2">
      <c r="A156" s="37"/>
      <c r="B156" s="13">
        <f t="shared" si="2"/>
        <v>152</v>
      </c>
      <c r="C156" s="46" t="s">
        <v>725</v>
      </c>
      <c r="D156" s="28">
        <v>44988</v>
      </c>
      <c r="E156" s="2" t="s">
        <v>36</v>
      </c>
      <c r="F156" s="23" t="s">
        <v>18</v>
      </c>
      <c r="G156" s="23" t="s">
        <v>53</v>
      </c>
      <c r="H156" s="23">
        <v>1000</v>
      </c>
      <c r="I156" s="23" t="s">
        <v>79</v>
      </c>
      <c r="J156" s="23" t="s">
        <v>74</v>
      </c>
      <c r="K156" s="12" t="s">
        <v>2</v>
      </c>
      <c r="L156" s="4">
        <v>4.87</v>
      </c>
      <c r="M156" s="10">
        <f t="shared" ref="M156" si="368">IF(L156&gt;0,M$3,0)</f>
        <v>1</v>
      </c>
      <c r="N156" s="11">
        <v>1.68</v>
      </c>
      <c r="O156" s="10">
        <f t="shared" ref="O156" si="369">IF(N156&gt;0,O$3,0)</f>
        <v>0.5</v>
      </c>
      <c r="P156" s="19">
        <f t="shared" si="6"/>
        <v>4.21</v>
      </c>
      <c r="Q156" s="21">
        <f t="shared" ref="Q156" si="370">P156+Q155</f>
        <v>52.840000000000011</v>
      </c>
      <c r="R156" s="36"/>
    </row>
    <row r="157" spans="1:18" x14ac:dyDescent="0.2">
      <c r="A157" s="37"/>
      <c r="B157" s="13">
        <f t="shared" si="2"/>
        <v>153</v>
      </c>
      <c r="C157" s="46" t="s">
        <v>238</v>
      </c>
      <c r="D157" s="28">
        <v>44990</v>
      </c>
      <c r="E157" s="2" t="s">
        <v>20</v>
      </c>
      <c r="F157" s="23" t="s">
        <v>37</v>
      </c>
      <c r="G157" s="23" t="s">
        <v>55</v>
      </c>
      <c r="H157" s="23">
        <v>1000</v>
      </c>
      <c r="I157" s="23" t="s">
        <v>79</v>
      </c>
      <c r="J157" s="23" t="s">
        <v>74</v>
      </c>
      <c r="K157" s="12" t="s">
        <v>60</v>
      </c>
      <c r="L157" s="4">
        <v>29.54</v>
      </c>
      <c r="M157" s="10">
        <f t="shared" ref="M157" si="371">IF(L157&gt;0,M$3,0)</f>
        <v>1</v>
      </c>
      <c r="N157" s="11">
        <v>5.96</v>
      </c>
      <c r="O157" s="10">
        <f t="shared" ref="O157" si="372">IF(N157&gt;0,O$3,0)</f>
        <v>0.5</v>
      </c>
      <c r="P157" s="19">
        <f t="shared" si="6"/>
        <v>-1.5</v>
      </c>
      <c r="Q157" s="21">
        <f t="shared" ref="Q157" si="373">P157+Q156</f>
        <v>51.340000000000011</v>
      </c>
      <c r="R157" s="36"/>
    </row>
    <row r="158" spans="1:18" x14ac:dyDescent="0.2">
      <c r="A158" s="37"/>
      <c r="B158" s="13">
        <f t="shared" si="2"/>
        <v>154</v>
      </c>
      <c r="C158" s="46" t="s">
        <v>491</v>
      </c>
      <c r="D158" s="28">
        <v>44994</v>
      </c>
      <c r="E158" s="2" t="s">
        <v>36</v>
      </c>
      <c r="F158" s="23" t="s">
        <v>18</v>
      </c>
      <c r="G158" s="23" t="s">
        <v>53</v>
      </c>
      <c r="H158" s="23">
        <v>1200</v>
      </c>
      <c r="I158" s="23" t="s">
        <v>79</v>
      </c>
      <c r="J158" s="23" t="s">
        <v>74</v>
      </c>
      <c r="K158" s="12" t="s">
        <v>60</v>
      </c>
      <c r="L158" s="4">
        <v>9.3699999999999992</v>
      </c>
      <c r="M158" s="10">
        <f t="shared" ref="M158" si="374">IF(L158&gt;0,M$3,0)</f>
        <v>1</v>
      </c>
      <c r="N158" s="11">
        <v>2.04</v>
      </c>
      <c r="O158" s="10">
        <f t="shared" ref="O158" si="375">IF(N158&gt;0,O$3,0)</f>
        <v>0.5</v>
      </c>
      <c r="P158" s="19">
        <f t="shared" si="6"/>
        <v>-1.5</v>
      </c>
      <c r="Q158" s="21">
        <f t="shared" ref="Q158" si="376">P158+Q157</f>
        <v>49.840000000000011</v>
      </c>
      <c r="R158" s="36"/>
    </row>
    <row r="159" spans="1:18" x14ac:dyDescent="0.2">
      <c r="A159" s="37"/>
      <c r="B159" s="13">
        <f t="shared" si="2"/>
        <v>155</v>
      </c>
      <c r="C159" s="46" t="s">
        <v>355</v>
      </c>
      <c r="D159" s="28">
        <v>44995</v>
      </c>
      <c r="E159" s="2" t="s">
        <v>36</v>
      </c>
      <c r="F159" s="23" t="s">
        <v>29</v>
      </c>
      <c r="G159" s="23" t="s">
        <v>53</v>
      </c>
      <c r="H159" s="23">
        <v>1000</v>
      </c>
      <c r="I159" s="23" t="s">
        <v>79</v>
      </c>
      <c r="J159" s="23" t="s">
        <v>74</v>
      </c>
      <c r="K159" s="12" t="s">
        <v>2</v>
      </c>
      <c r="L159" s="4">
        <v>4.21</v>
      </c>
      <c r="M159" s="10">
        <f t="shared" ref="M159" si="377">IF(L159&gt;0,M$3,0)</f>
        <v>1</v>
      </c>
      <c r="N159" s="11">
        <v>1.77</v>
      </c>
      <c r="O159" s="10">
        <f t="shared" ref="O159" si="378">IF(N159&gt;0,O$3,0)</f>
        <v>0.5</v>
      </c>
      <c r="P159" s="19">
        <f t="shared" si="6"/>
        <v>3.6</v>
      </c>
      <c r="Q159" s="21">
        <f t="shared" ref="Q159" si="379">P159+Q158</f>
        <v>53.440000000000012</v>
      </c>
      <c r="R159" s="36"/>
    </row>
    <row r="160" spans="1:18" x14ac:dyDescent="0.2">
      <c r="A160" s="37"/>
      <c r="B160" s="13">
        <f t="shared" si="2"/>
        <v>156</v>
      </c>
      <c r="C160" s="46" t="s">
        <v>734</v>
      </c>
      <c r="D160" s="28">
        <v>44995</v>
      </c>
      <c r="E160" s="2" t="s">
        <v>36</v>
      </c>
      <c r="F160" s="23" t="s">
        <v>29</v>
      </c>
      <c r="G160" s="23" t="s">
        <v>53</v>
      </c>
      <c r="H160" s="23">
        <v>1000</v>
      </c>
      <c r="I160" s="23" t="s">
        <v>79</v>
      </c>
      <c r="J160" s="23" t="s">
        <v>74</v>
      </c>
      <c r="K160" s="12" t="s">
        <v>60</v>
      </c>
      <c r="L160" s="4">
        <v>20.02</v>
      </c>
      <c r="M160" s="10">
        <f t="shared" ref="M160" si="380">IF(L160&gt;0,M$3,0)</f>
        <v>1</v>
      </c>
      <c r="N160" s="11">
        <v>4.5999999999999996</v>
      </c>
      <c r="O160" s="10">
        <f t="shared" ref="O160" si="381">IF(N160&gt;0,O$3,0)</f>
        <v>0.5</v>
      </c>
      <c r="P160" s="19">
        <f t="shared" si="6"/>
        <v>-1.5</v>
      </c>
      <c r="Q160" s="21">
        <f t="shared" ref="Q160" si="382">P160+Q159</f>
        <v>51.940000000000012</v>
      </c>
      <c r="R160" s="36"/>
    </row>
    <row r="161" spans="1:18" x14ac:dyDescent="0.2">
      <c r="A161" s="37"/>
      <c r="B161" s="13">
        <f t="shared" si="2"/>
        <v>157</v>
      </c>
      <c r="C161" s="46" t="s">
        <v>735</v>
      </c>
      <c r="D161" s="28">
        <v>44995</v>
      </c>
      <c r="E161" s="2" t="s">
        <v>36</v>
      </c>
      <c r="F161" s="23" t="s">
        <v>29</v>
      </c>
      <c r="G161" s="23" t="s">
        <v>53</v>
      </c>
      <c r="H161" s="23">
        <v>1000</v>
      </c>
      <c r="I161" s="23" t="s">
        <v>79</v>
      </c>
      <c r="J161" s="23" t="s">
        <v>74</v>
      </c>
      <c r="K161" s="12" t="s">
        <v>5</v>
      </c>
      <c r="L161" s="4">
        <v>6.13</v>
      </c>
      <c r="M161" s="10">
        <f t="shared" ref="M161" si="383">IF(L161&gt;0,M$3,0)</f>
        <v>1</v>
      </c>
      <c r="N161" s="11">
        <v>2.2999999999999998</v>
      </c>
      <c r="O161" s="10">
        <f t="shared" ref="O161" si="384">IF(N161&gt;0,O$3,0)</f>
        <v>0.5</v>
      </c>
      <c r="P161" s="19">
        <f t="shared" si="6"/>
        <v>-0.35</v>
      </c>
      <c r="Q161" s="21">
        <f t="shared" ref="Q161" si="385">P161+Q160</f>
        <v>51.590000000000011</v>
      </c>
      <c r="R161" s="36"/>
    </row>
    <row r="162" spans="1:18" x14ac:dyDescent="0.2">
      <c r="A162" s="37"/>
      <c r="B162" s="13">
        <f t="shared" si="2"/>
        <v>158</v>
      </c>
      <c r="C162" s="46" t="s">
        <v>737</v>
      </c>
      <c r="D162" s="28">
        <v>44996</v>
      </c>
      <c r="E162" s="2" t="s">
        <v>24</v>
      </c>
      <c r="F162" s="23" t="s">
        <v>27</v>
      </c>
      <c r="G162" s="23" t="s">
        <v>167</v>
      </c>
      <c r="H162" s="23">
        <v>1400</v>
      </c>
      <c r="I162" s="23" t="s">
        <v>79</v>
      </c>
      <c r="J162" s="23" t="s">
        <v>74</v>
      </c>
      <c r="K162" s="12" t="s">
        <v>65</v>
      </c>
      <c r="L162" s="4">
        <v>7.4</v>
      </c>
      <c r="M162" s="10">
        <f t="shared" ref="M162" si="386">IF(L162&gt;0,M$3,0)</f>
        <v>1</v>
      </c>
      <c r="N162" s="11">
        <v>3.05</v>
      </c>
      <c r="O162" s="10">
        <f t="shared" ref="O162" si="387">IF(N162&gt;0,O$3,0)</f>
        <v>0.5</v>
      </c>
      <c r="P162" s="19">
        <f t="shared" si="6"/>
        <v>-1.5</v>
      </c>
      <c r="Q162" s="21">
        <f t="shared" ref="Q162" si="388">P162+Q161</f>
        <v>50.090000000000011</v>
      </c>
      <c r="R162" s="36"/>
    </row>
    <row r="163" spans="1:18" x14ac:dyDescent="0.2">
      <c r="A163" s="37"/>
      <c r="B163" s="13">
        <f t="shared" si="2"/>
        <v>159</v>
      </c>
      <c r="C163" s="46" t="s">
        <v>509</v>
      </c>
      <c r="D163" s="28">
        <v>44996</v>
      </c>
      <c r="E163" s="2" t="s">
        <v>24</v>
      </c>
      <c r="F163" s="23" t="s">
        <v>22</v>
      </c>
      <c r="G163" s="23" t="s">
        <v>261</v>
      </c>
      <c r="H163" s="23">
        <v>1400</v>
      </c>
      <c r="I163" s="23" t="s">
        <v>79</v>
      </c>
      <c r="J163" s="23" t="s">
        <v>74</v>
      </c>
      <c r="K163" s="12" t="s">
        <v>5</v>
      </c>
      <c r="L163" s="4">
        <v>3.11</v>
      </c>
      <c r="M163" s="10">
        <f t="shared" ref="M163" si="389">IF(L163&gt;0,M$3,0)</f>
        <v>1</v>
      </c>
      <c r="N163" s="11">
        <v>1.72</v>
      </c>
      <c r="O163" s="10">
        <f t="shared" ref="O163" si="390">IF(N163&gt;0,O$3,0)</f>
        <v>0.5</v>
      </c>
      <c r="P163" s="19">
        <f t="shared" si="6"/>
        <v>-0.64</v>
      </c>
      <c r="Q163" s="21">
        <f t="shared" ref="Q163" si="391">P163+Q162</f>
        <v>49.45000000000001</v>
      </c>
      <c r="R163" s="36"/>
    </row>
    <row r="164" spans="1:18" x14ac:dyDescent="0.2">
      <c r="A164" s="37"/>
      <c r="B164" s="13">
        <f t="shared" si="2"/>
        <v>160</v>
      </c>
      <c r="C164" s="2" t="s">
        <v>740</v>
      </c>
      <c r="D164" s="28">
        <v>44998</v>
      </c>
      <c r="E164" s="2" t="s">
        <v>34</v>
      </c>
      <c r="F164" s="23" t="s">
        <v>3</v>
      </c>
      <c r="G164" s="23" t="s">
        <v>53</v>
      </c>
      <c r="H164" s="23">
        <v>1100</v>
      </c>
      <c r="I164" s="23" t="s">
        <v>79</v>
      </c>
      <c r="J164" s="23" t="s">
        <v>74</v>
      </c>
      <c r="K164" s="12" t="s">
        <v>71</v>
      </c>
      <c r="L164" s="4">
        <v>6.98</v>
      </c>
      <c r="M164" s="10">
        <f t="shared" ref="M164" si="392">IF(L164&gt;0,M$3,0)</f>
        <v>1</v>
      </c>
      <c r="N164" s="11">
        <v>1.92</v>
      </c>
      <c r="O164" s="10">
        <f t="shared" ref="O164" si="393">IF(N164&gt;0,O$3,0)</f>
        <v>0.5</v>
      </c>
      <c r="P164" s="19">
        <f t="shared" si="6"/>
        <v>-1.5</v>
      </c>
      <c r="Q164" s="21">
        <f t="shared" ref="Q164" si="394">P164+Q163</f>
        <v>47.95000000000001</v>
      </c>
      <c r="R164" s="36"/>
    </row>
    <row r="165" spans="1:18" x14ac:dyDescent="0.2">
      <c r="A165" s="37"/>
      <c r="B165" s="13">
        <f t="shared" si="2"/>
        <v>161</v>
      </c>
      <c r="C165" s="46" t="s">
        <v>742</v>
      </c>
      <c r="D165" s="28">
        <v>44999</v>
      </c>
      <c r="E165" s="2" t="s">
        <v>25</v>
      </c>
      <c r="F165" s="23" t="s">
        <v>29</v>
      </c>
      <c r="G165" s="23" t="s">
        <v>53</v>
      </c>
      <c r="H165" s="23">
        <v>1100</v>
      </c>
      <c r="I165" s="23" t="s">
        <v>79</v>
      </c>
      <c r="J165" s="23" t="s">
        <v>74</v>
      </c>
      <c r="K165" s="12" t="s">
        <v>5</v>
      </c>
      <c r="L165" s="4">
        <v>5</v>
      </c>
      <c r="M165" s="10">
        <f t="shared" ref="M165" si="395">IF(L165&gt;0,M$3,0)</f>
        <v>1</v>
      </c>
      <c r="N165" s="11">
        <v>1.54</v>
      </c>
      <c r="O165" s="10">
        <f t="shared" ref="O165" si="396">IF(N165&gt;0,O$3,0)</f>
        <v>0.5</v>
      </c>
      <c r="P165" s="19">
        <f t="shared" si="6"/>
        <v>-0.73</v>
      </c>
      <c r="Q165" s="21">
        <f t="shared" ref="Q165" si="397">P165+Q164</f>
        <v>47.220000000000013</v>
      </c>
      <c r="R165" s="36"/>
    </row>
    <row r="166" spans="1:18" x14ac:dyDescent="0.2">
      <c r="A166" s="37"/>
      <c r="B166" s="13">
        <f t="shared" si="2"/>
        <v>162</v>
      </c>
      <c r="C166" s="46" t="s">
        <v>743</v>
      </c>
      <c r="D166" s="28">
        <v>44999</v>
      </c>
      <c r="E166" s="2" t="s">
        <v>25</v>
      </c>
      <c r="F166" s="23" t="s">
        <v>27</v>
      </c>
      <c r="G166" s="23" t="s">
        <v>53</v>
      </c>
      <c r="H166" s="23">
        <v>1400</v>
      </c>
      <c r="I166" s="23" t="s">
        <v>79</v>
      </c>
      <c r="J166" s="23" t="s">
        <v>74</v>
      </c>
      <c r="K166" s="12" t="s">
        <v>1</v>
      </c>
      <c r="L166" s="4">
        <v>16.920000000000002</v>
      </c>
      <c r="M166" s="10">
        <f t="shared" ref="M166" si="398">IF(L166&gt;0,M$3,0)</f>
        <v>1</v>
      </c>
      <c r="N166" s="11">
        <v>3.4</v>
      </c>
      <c r="O166" s="10">
        <f t="shared" ref="O166" si="399">IF(N166&gt;0,O$3,0)</f>
        <v>0.5</v>
      </c>
      <c r="P166" s="19">
        <f t="shared" si="6"/>
        <v>0.2</v>
      </c>
      <c r="Q166" s="21">
        <f t="shared" ref="Q166" si="400">P166+Q165</f>
        <v>47.420000000000016</v>
      </c>
      <c r="R166" s="36"/>
    </row>
    <row r="167" spans="1:18" x14ac:dyDescent="0.2">
      <c r="A167" s="37"/>
      <c r="B167" s="13">
        <f t="shared" si="2"/>
        <v>163</v>
      </c>
      <c r="C167" s="46" t="s">
        <v>710</v>
      </c>
      <c r="D167" s="28">
        <v>44999</v>
      </c>
      <c r="E167" s="2" t="s">
        <v>25</v>
      </c>
      <c r="F167" s="23" t="s">
        <v>27</v>
      </c>
      <c r="G167" s="23" t="s">
        <v>53</v>
      </c>
      <c r="H167" s="23">
        <v>1400</v>
      </c>
      <c r="I167" s="23" t="s">
        <v>79</v>
      </c>
      <c r="J167" s="23" t="s">
        <v>74</v>
      </c>
      <c r="K167" s="12" t="s">
        <v>46</v>
      </c>
      <c r="L167" s="4">
        <v>4.45</v>
      </c>
      <c r="M167" s="10">
        <f t="shared" ref="M167" si="401">IF(L167&gt;0,M$3,0)</f>
        <v>1</v>
      </c>
      <c r="N167" s="11">
        <v>1.48</v>
      </c>
      <c r="O167" s="10">
        <f t="shared" ref="O167" si="402">IF(N167&gt;0,O$3,0)</f>
        <v>0.5</v>
      </c>
      <c r="P167" s="19">
        <f t="shared" si="6"/>
        <v>-1.5</v>
      </c>
      <c r="Q167" s="21">
        <f t="shared" ref="Q167" si="403">P167+Q166</f>
        <v>45.920000000000016</v>
      </c>
      <c r="R167" s="36"/>
    </row>
    <row r="168" spans="1:18" x14ac:dyDescent="0.2">
      <c r="A168" s="37"/>
      <c r="B168" s="13">
        <f t="shared" si="2"/>
        <v>164</v>
      </c>
      <c r="C168" s="46" t="s">
        <v>744</v>
      </c>
      <c r="D168" s="28">
        <v>44999</v>
      </c>
      <c r="E168" s="2" t="s">
        <v>25</v>
      </c>
      <c r="F168" s="23" t="s">
        <v>37</v>
      </c>
      <c r="G168" s="23" t="s">
        <v>55</v>
      </c>
      <c r="H168" s="23">
        <v>1000</v>
      </c>
      <c r="I168" s="23" t="s">
        <v>79</v>
      </c>
      <c r="J168" s="23" t="s">
        <v>74</v>
      </c>
      <c r="K168" s="12" t="s">
        <v>49</v>
      </c>
      <c r="L168" s="4">
        <v>14.25</v>
      </c>
      <c r="M168" s="10">
        <f t="shared" ref="M168:M169" si="404">IF(L168&gt;0,M$3,0)</f>
        <v>1</v>
      </c>
      <c r="N168" s="11">
        <v>3.74</v>
      </c>
      <c r="O168" s="10">
        <f t="shared" ref="O168:O169" si="405">IF(N168&gt;0,O$3,0)</f>
        <v>0.5</v>
      </c>
      <c r="P168" s="19">
        <f t="shared" si="6"/>
        <v>-1.5</v>
      </c>
      <c r="Q168" s="21">
        <f t="shared" ref="Q168:Q169" si="406">P168+Q167</f>
        <v>44.420000000000016</v>
      </c>
      <c r="R168" s="36"/>
    </row>
    <row r="169" spans="1:18" x14ac:dyDescent="0.2">
      <c r="A169" s="37"/>
      <c r="B169" s="13">
        <f t="shared" si="2"/>
        <v>165</v>
      </c>
      <c r="C169" s="46" t="s">
        <v>745</v>
      </c>
      <c r="D169" s="28">
        <v>45000</v>
      </c>
      <c r="E169" s="2" t="s">
        <v>35</v>
      </c>
      <c r="F169" s="23" t="s">
        <v>27</v>
      </c>
      <c r="G169" s="23" t="s">
        <v>99</v>
      </c>
      <c r="H169" s="23">
        <v>1000</v>
      </c>
      <c r="I169" s="23" t="s">
        <v>79</v>
      </c>
      <c r="J169" s="23" t="s">
        <v>74</v>
      </c>
      <c r="K169" s="12" t="s">
        <v>65</v>
      </c>
      <c r="L169" s="4">
        <v>5.78</v>
      </c>
      <c r="M169" s="10">
        <f t="shared" si="404"/>
        <v>1</v>
      </c>
      <c r="N169" s="11">
        <v>2.33</v>
      </c>
      <c r="O169" s="10">
        <f t="shared" si="405"/>
        <v>0.5</v>
      </c>
      <c r="P169" s="19">
        <f t="shared" si="6"/>
        <v>-1.5</v>
      </c>
      <c r="Q169" s="21">
        <f t="shared" si="406"/>
        <v>42.920000000000016</v>
      </c>
      <c r="R169" s="36"/>
    </row>
    <row r="170" spans="1:18" x14ac:dyDescent="0.2">
      <c r="A170" s="37"/>
      <c r="B170" s="13">
        <f t="shared" si="2"/>
        <v>166</v>
      </c>
      <c r="C170" s="46" t="s">
        <v>297</v>
      </c>
      <c r="D170" s="28">
        <v>45000</v>
      </c>
      <c r="E170" s="2" t="s">
        <v>35</v>
      </c>
      <c r="F170" s="23" t="s">
        <v>33</v>
      </c>
      <c r="G170" s="23" t="s">
        <v>55</v>
      </c>
      <c r="H170" s="23">
        <v>1000</v>
      </c>
      <c r="I170" s="23" t="s">
        <v>79</v>
      </c>
      <c r="J170" s="23" t="s">
        <v>74</v>
      </c>
      <c r="K170" s="12" t="s">
        <v>5</v>
      </c>
      <c r="L170" s="4">
        <v>3.94</v>
      </c>
      <c r="M170" s="10">
        <f t="shared" ref="M170" si="407">IF(L170&gt;0,M$3,0)</f>
        <v>1</v>
      </c>
      <c r="N170" s="11">
        <v>1.82</v>
      </c>
      <c r="O170" s="10">
        <f t="shared" ref="O170" si="408">IF(N170&gt;0,O$3,0)</f>
        <v>0.5</v>
      </c>
      <c r="P170" s="19">
        <f t="shared" si="6"/>
        <v>-0.59</v>
      </c>
      <c r="Q170" s="21">
        <f t="shared" ref="Q170" si="409">P170+Q169</f>
        <v>42.330000000000013</v>
      </c>
      <c r="R170" s="36"/>
    </row>
    <row r="171" spans="1:18" x14ac:dyDescent="0.2">
      <c r="A171" s="37"/>
      <c r="B171" s="13">
        <f t="shared" si="2"/>
        <v>167</v>
      </c>
      <c r="C171" s="46" t="s">
        <v>749</v>
      </c>
      <c r="D171" s="28">
        <v>45002</v>
      </c>
      <c r="E171" s="2" t="s">
        <v>239</v>
      </c>
      <c r="F171" s="23" t="s">
        <v>29</v>
      </c>
      <c r="G171" s="23" t="s">
        <v>53</v>
      </c>
      <c r="H171" s="23">
        <v>910</v>
      </c>
      <c r="I171" s="23" t="s">
        <v>79</v>
      </c>
      <c r="J171" s="23" t="s">
        <v>113</v>
      </c>
      <c r="K171" s="12" t="s">
        <v>2</v>
      </c>
      <c r="L171" s="4">
        <v>3.15</v>
      </c>
      <c r="M171" s="10">
        <f t="shared" ref="M171" si="410">IF(L171&gt;0,M$3,0)</f>
        <v>1</v>
      </c>
      <c r="N171" s="11">
        <v>1.53</v>
      </c>
      <c r="O171" s="10">
        <f t="shared" ref="O171" si="411">IF(N171&gt;0,O$3,0)</f>
        <v>0.5</v>
      </c>
      <c r="P171" s="19">
        <f t="shared" si="6"/>
        <v>2.42</v>
      </c>
      <c r="Q171" s="21">
        <f t="shared" ref="Q171" si="412">P171+Q170</f>
        <v>44.750000000000014</v>
      </c>
      <c r="R171" s="36"/>
    </row>
    <row r="172" spans="1:18" x14ac:dyDescent="0.2">
      <c r="A172" s="37"/>
      <c r="B172" s="13">
        <f t="shared" si="2"/>
        <v>168</v>
      </c>
      <c r="C172" s="46" t="s">
        <v>750</v>
      </c>
      <c r="D172" s="28">
        <v>45003</v>
      </c>
      <c r="E172" s="2" t="s">
        <v>42</v>
      </c>
      <c r="F172" s="23" t="s">
        <v>18</v>
      </c>
      <c r="G172" s="23" t="s">
        <v>53</v>
      </c>
      <c r="H172" s="23">
        <v>1121</v>
      </c>
      <c r="I172" s="23" t="s">
        <v>79</v>
      </c>
      <c r="J172" s="23" t="s">
        <v>74</v>
      </c>
      <c r="K172" s="12" t="s">
        <v>46</v>
      </c>
      <c r="L172" s="4">
        <v>2.6</v>
      </c>
      <c r="M172" s="10">
        <f t="shared" ref="M172" si="413">IF(L172&gt;0,M$3,0)</f>
        <v>1</v>
      </c>
      <c r="N172" s="11">
        <v>1.4</v>
      </c>
      <c r="O172" s="10">
        <f t="shared" ref="O172" si="414">IF(N172&gt;0,O$3,0)</f>
        <v>0.5</v>
      </c>
      <c r="P172" s="19">
        <f t="shared" si="6"/>
        <v>-1.5</v>
      </c>
      <c r="Q172" s="21">
        <f t="shared" ref="Q172" si="415">P172+Q171</f>
        <v>43.250000000000014</v>
      </c>
      <c r="R172" s="36"/>
    </row>
    <row r="173" spans="1:18" x14ac:dyDescent="0.2">
      <c r="A173" s="37"/>
      <c r="B173" s="13">
        <f t="shared" si="2"/>
        <v>169</v>
      </c>
      <c r="C173" s="46" t="s">
        <v>458</v>
      </c>
      <c r="D173" s="28">
        <v>45003</v>
      </c>
      <c r="E173" s="2" t="s">
        <v>20</v>
      </c>
      <c r="F173" s="23" t="s">
        <v>29</v>
      </c>
      <c r="G173" s="23" t="s">
        <v>57</v>
      </c>
      <c r="H173" s="23">
        <v>1200</v>
      </c>
      <c r="I173" s="23" t="s">
        <v>79</v>
      </c>
      <c r="J173" s="23" t="s">
        <v>74</v>
      </c>
      <c r="K173" s="12" t="s">
        <v>46</v>
      </c>
      <c r="L173" s="4">
        <v>9.6</v>
      </c>
      <c r="M173" s="10">
        <f t="shared" ref="M173" si="416">IF(L173&gt;0,M$3,0)</f>
        <v>1</v>
      </c>
      <c r="N173" s="11">
        <v>3.6</v>
      </c>
      <c r="O173" s="10">
        <f t="shared" ref="O173" si="417">IF(N173&gt;0,O$3,0)</f>
        <v>0.5</v>
      </c>
      <c r="P173" s="19">
        <f t="shared" si="6"/>
        <v>-1.5</v>
      </c>
      <c r="Q173" s="21">
        <f t="shared" ref="Q173" si="418">P173+Q172</f>
        <v>41.750000000000014</v>
      </c>
      <c r="R173" s="36"/>
    </row>
    <row r="174" spans="1:18" x14ac:dyDescent="0.2">
      <c r="A174" s="37"/>
      <c r="B174" s="13">
        <f t="shared" si="2"/>
        <v>170</v>
      </c>
      <c r="C174" s="46" t="s">
        <v>756</v>
      </c>
      <c r="D174" s="28">
        <v>45008</v>
      </c>
      <c r="E174" s="2" t="s">
        <v>36</v>
      </c>
      <c r="F174" s="23" t="s">
        <v>29</v>
      </c>
      <c r="G174" s="23" t="s">
        <v>53</v>
      </c>
      <c r="H174" s="23">
        <v>1200</v>
      </c>
      <c r="I174" s="23" t="s">
        <v>79</v>
      </c>
      <c r="J174" s="23" t="s">
        <v>74</v>
      </c>
      <c r="K174" s="12" t="s">
        <v>46</v>
      </c>
      <c r="L174" s="4">
        <v>24.32</v>
      </c>
      <c r="M174" s="10">
        <f t="shared" ref="M174" si="419">IF(L174&gt;0,M$3,0)</f>
        <v>1</v>
      </c>
      <c r="N174" s="11">
        <v>5.7</v>
      </c>
      <c r="O174" s="10">
        <f t="shared" ref="O174" si="420">IF(N174&gt;0,O$3,0)</f>
        <v>0.5</v>
      </c>
      <c r="P174" s="19">
        <f t="shared" si="6"/>
        <v>-1.5</v>
      </c>
      <c r="Q174" s="21">
        <f t="shared" ref="Q174" si="421">P174+Q173</f>
        <v>40.250000000000014</v>
      </c>
      <c r="R174" s="36"/>
    </row>
    <row r="175" spans="1:18" x14ac:dyDescent="0.2">
      <c r="A175" s="37"/>
      <c r="B175" s="13">
        <f t="shared" si="2"/>
        <v>171</v>
      </c>
      <c r="C175" s="46" t="s">
        <v>290</v>
      </c>
      <c r="D175" s="28">
        <v>45008</v>
      </c>
      <c r="E175" s="2" t="s">
        <v>36</v>
      </c>
      <c r="F175" s="23" t="s">
        <v>29</v>
      </c>
      <c r="G175" s="23" t="s">
        <v>53</v>
      </c>
      <c r="H175" s="23">
        <v>1200</v>
      </c>
      <c r="I175" s="23" t="s">
        <v>79</v>
      </c>
      <c r="J175" s="23" t="s">
        <v>74</v>
      </c>
      <c r="K175" s="12" t="s">
        <v>1</v>
      </c>
      <c r="L175" s="4">
        <v>4.8899999999999997</v>
      </c>
      <c r="M175" s="10">
        <f t="shared" ref="M175" si="422">IF(L175&gt;0,M$3,0)</f>
        <v>1</v>
      </c>
      <c r="N175" s="11">
        <v>1.61</v>
      </c>
      <c r="O175" s="10">
        <f t="shared" ref="O175" si="423">IF(N175&gt;0,O$3,0)</f>
        <v>0.5</v>
      </c>
      <c r="P175" s="19">
        <f t="shared" si="6"/>
        <v>-0.7</v>
      </c>
      <c r="Q175" s="21">
        <f t="shared" ref="Q175" si="424">P175+Q174</f>
        <v>39.550000000000011</v>
      </c>
      <c r="R175" s="36"/>
    </row>
    <row r="176" spans="1:18" x14ac:dyDescent="0.2">
      <c r="A176" s="37"/>
      <c r="B176" s="13">
        <f t="shared" si="2"/>
        <v>172</v>
      </c>
      <c r="C176" s="46" t="s">
        <v>757</v>
      </c>
      <c r="D176" s="28">
        <v>45008</v>
      </c>
      <c r="E176" s="2" t="s">
        <v>36</v>
      </c>
      <c r="F176" s="23" t="s">
        <v>27</v>
      </c>
      <c r="G176" s="23" t="s">
        <v>53</v>
      </c>
      <c r="H176" s="23">
        <v>1400</v>
      </c>
      <c r="I176" s="23" t="s">
        <v>79</v>
      </c>
      <c r="J176" s="23" t="s">
        <v>74</v>
      </c>
      <c r="K176" s="12" t="s">
        <v>2</v>
      </c>
      <c r="L176" s="4">
        <v>24.36</v>
      </c>
      <c r="M176" s="10">
        <f t="shared" ref="M176" si="425">IF(L176&gt;0,M$3,0)</f>
        <v>1</v>
      </c>
      <c r="N176" s="11">
        <v>4.29</v>
      </c>
      <c r="O176" s="10">
        <f t="shared" ref="O176" si="426">IF(N176&gt;0,O$3,0)</f>
        <v>0.5</v>
      </c>
      <c r="P176" s="19">
        <f t="shared" si="6"/>
        <v>25.01</v>
      </c>
      <c r="Q176" s="21">
        <f t="shared" ref="Q176" si="427">P176+Q175</f>
        <v>64.560000000000016</v>
      </c>
      <c r="R176" s="36"/>
    </row>
    <row r="177" spans="1:18" x14ac:dyDescent="0.2">
      <c r="A177" s="37"/>
      <c r="B177" s="13">
        <f t="shared" si="2"/>
        <v>173</v>
      </c>
      <c r="C177" s="46" t="s">
        <v>758</v>
      </c>
      <c r="D177" s="28">
        <v>45009</v>
      </c>
      <c r="E177" s="2" t="s">
        <v>42</v>
      </c>
      <c r="F177" s="23" t="s">
        <v>29</v>
      </c>
      <c r="G177" s="23" t="s">
        <v>53</v>
      </c>
      <c r="H177" s="23">
        <v>1140</v>
      </c>
      <c r="I177" s="23" t="s">
        <v>78</v>
      </c>
      <c r="J177" s="23" t="s">
        <v>74</v>
      </c>
      <c r="K177" s="12" t="s">
        <v>1</v>
      </c>
      <c r="L177" s="4">
        <v>2.98</v>
      </c>
      <c r="M177" s="10">
        <f t="shared" ref="M177" si="428">IF(L177&gt;0,M$3,0)</f>
        <v>1</v>
      </c>
      <c r="N177" s="11">
        <v>1.5</v>
      </c>
      <c r="O177" s="10">
        <f t="shared" ref="O177" si="429">IF(N177&gt;0,O$3,0)</f>
        <v>0.5</v>
      </c>
      <c r="P177" s="19">
        <f t="shared" si="6"/>
        <v>-0.75</v>
      </c>
      <c r="Q177" s="21">
        <f t="shared" ref="Q177" si="430">P177+Q176</f>
        <v>63.810000000000016</v>
      </c>
      <c r="R177" s="36"/>
    </row>
    <row r="178" spans="1:18" x14ac:dyDescent="0.2">
      <c r="A178" s="37"/>
      <c r="B178" s="13">
        <f t="shared" si="2"/>
        <v>174</v>
      </c>
      <c r="C178" s="46" t="s">
        <v>759</v>
      </c>
      <c r="D178" s="28">
        <v>45009</v>
      </c>
      <c r="E178" s="2" t="s">
        <v>42</v>
      </c>
      <c r="F178" s="23" t="s">
        <v>29</v>
      </c>
      <c r="G178" s="23" t="s">
        <v>53</v>
      </c>
      <c r="H178" s="23">
        <v>1140</v>
      </c>
      <c r="I178" s="23" t="s">
        <v>78</v>
      </c>
      <c r="J178" s="23" t="s">
        <v>74</v>
      </c>
      <c r="K178" s="12" t="s">
        <v>52</v>
      </c>
      <c r="L178" s="4">
        <v>9.67</v>
      </c>
      <c r="M178" s="10">
        <f t="shared" ref="M178" si="431">IF(L178&gt;0,M$3,0)</f>
        <v>1</v>
      </c>
      <c r="N178" s="11">
        <v>2.74</v>
      </c>
      <c r="O178" s="10">
        <f t="shared" ref="O178" si="432">IF(N178&gt;0,O$3,0)</f>
        <v>0.5</v>
      </c>
      <c r="P178" s="19">
        <f t="shared" si="6"/>
        <v>-1.5</v>
      </c>
      <c r="Q178" s="21">
        <f t="shared" ref="Q178" si="433">P178+Q177</f>
        <v>62.310000000000016</v>
      </c>
      <c r="R178" s="36"/>
    </row>
    <row r="179" spans="1:18" x14ac:dyDescent="0.2">
      <c r="A179" s="37"/>
      <c r="B179" s="13">
        <f t="shared" si="2"/>
        <v>175</v>
      </c>
      <c r="C179" s="46" t="s">
        <v>761</v>
      </c>
      <c r="D179" s="28">
        <v>45010</v>
      </c>
      <c r="E179" s="2" t="s">
        <v>24</v>
      </c>
      <c r="F179" s="23" t="s">
        <v>29</v>
      </c>
      <c r="G179" s="23" t="s">
        <v>90</v>
      </c>
      <c r="H179" s="23">
        <v>1200</v>
      </c>
      <c r="I179" s="23" t="s">
        <v>79</v>
      </c>
      <c r="J179" s="23" t="s">
        <v>74</v>
      </c>
      <c r="K179" s="12" t="s">
        <v>60</v>
      </c>
      <c r="L179" s="4">
        <v>11.49</v>
      </c>
      <c r="M179" s="10">
        <f t="shared" ref="M179" si="434">IF(L179&gt;0,M$3,0)</f>
        <v>1</v>
      </c>
      <c r="N179" s="11">
        <v>3.15</v>
      </c>
      <c r="O179" s="10">
        <f t="shared" ref="O179" si="435">IF(N179&gt;0,O$3,0)</f>
        <v>0.5</v>
      </c>
      <c r="P179" s="19">
        <f t="shared" si="6"/>
        <v>-1.5</v>
      </c>
      <c r="Q179" s="21">
        <f t="shared" ref="Q179" si="436">P179+Q178</f>
        <v>60.810000000000016</v>
      </c>
      <c r="R179" s="36"/>
    </row>
    <row r="180" spans="1:18" x14ac:dyDescent="0.2">
      <c r="A180" s="37"/>
      <c r="B180" s="24">
        <f t="shared" si="2"/>
        <v>176</v>
      </c>
      <c r="C180" s="65" t="s">
        <v>767</v>
      </c>
      <c r="D180" s="18">
        <v>45013</v>
      </c>
      <c r="E180" s="3" t="s">
        <v>25</v>
      </c>
      <c r="F180" s="25" t="s">
        <v>27</v>
      </c>
      <c r="G180" s="25" t="s">
        <v>53</v>
      </c>
      <c r="H180" s="25">
        <v>1400</v>
      </c>
      <c r="I180" s="25" t="s">
        <v>78</v>
      </c>
      <c r="J180" s="25" t="s">
        <v>74</v>
      </c>
      <c r="K180" s="14" t="s">
        <v>52</v>
      </c>
      <c r="L180" s="15">
        <v>6.4</v>
      </c>
      <c r="M180" s="16">
        <f t="shared" ref="M180" si="437">IF(L180&gt;0,M$3,0)</f>
        <v>1</v>
      </c>
      <c r="N180" s="17">
        <v>2.08</v>
      </c>
      <c r="O180" s="16">
        <f t="shared" ref="O180" si="438">IF(N180&gt;0,O$3,0)</f>
        <v>0.5</v>
      </c>
      <c r="P180" s="20">
        <f t="shared" si="6"/>
        <v>-1.5</v>
      </c>
      <c r="Q180" s="22">
        <f t="shared" ref="Q180" si="439">P180+Q179</f>
        <v>59.310000000000016</v>
      </c>
      <c r="R180" s="36"/>
    </row>
    <row r="181" spans="1:18" x14ac:dyDescent="0.2">
      <c r="A181" s="37"/>
      <c r="B181" s="13">
        <f t="shared" si="2"/>
        <v>177</v>
      </c>
      <c r="C181" s="2" t="s">
        <v>776</v>
      </c>
      <c r="D181" s="28">
        <v>45020</v>
      </c>
      <c r="E181" s="2" t="s">
        <v>28</v>
      </c>
      <c r="F181" s="23" t="s">
        <v>18</v>
      </c>
      <c r="G181" s="23" t="s">
        <v>53</v>
      </c>
      <c r="H181" s="23">
        <v>1218</v>
      </c>
      <c r="I181" s="23" t="s">
        <v>79</v>
      </c>
      <c r="J181" s="23" t="s">
        <v>74</v>
      </c>
      <c r="K181" s="12" t="s">
        <v>2</v>
      </c>
      <c r="L181" s="4">
        <v>5.03</v>
      </c>
      <c r="M181" s="10">
        <f t="shared" ref="M181" si="440">IF(L181&gt;0,M$3,0)</f>
        <v>1</v>
      </c>
      <c r="N181" s="11">
        <v>1.71</v>
      </c>
      <c r="O181" s="10">
        <f t="shared" ref="O181" si="441">IF(N181&gt;0,O$3,0)</f>
        <v>0.5</v>
      </c>
      <c r="P181" s="19">
        <f t="shared" si="6"/>
        <v>4.3899999999999997</v>
      </c>
      <c r="Q181" s="21">
        <f t="shared" ref="Q181" si="442">P181+Q180</f>
        <v>63.700000000000017</v>
      </c>
      <c r="R181" s="36"/>
    </row>
    <row r="182" spans="1:18" x14ac:dyDescent="0.2">
      <c r="A182" s="37"/>
      <c r="B182" s="13">
        <f t="shared" si="2"/>
        <v>178</v>
      </c>
      <c r="C182" s="46" t="s">
        <v>775</v>
      </c>
      <c r="D182" s="28">
        <v>45020</v>
      </c>
      <c r="E182" s="2" t="s">
        <v>28</v>
      </c>
      <c r="F182" s="23" t="s">
        <v>3</v>
      </c>
      <c r="G182" s="23" t="s">
        <v>53</v>
      </c>
      <c r="H182" s="23">
        <v>1479</v>
      </c>
      <c r="I182" s="23" t="s">
        <v>79</v>
      </c>
      <c r="J182" s="23" t="s">
        <v>74</v>
      </c>
      <c r="K182" s="12" t="s">
        <v>60</v>
      </c>
      <c r="L182" s="4">
        <v>4.0999999999999996</v>
      </c>
      <c r="M182" s="10">
        <f t="shared" ref="M182" si="443">IF(L182&gt;0,M$3,0)</f>
        <v>1</v>
      </c>
      <c r="N182" s="11">
        <v>1.85</v>
      </c>
      <c r="O182" s="10">
        <f t="shared" ref="O182" si="444">IF(N182&gt;0,O$3,0)</f>
        <v>0.5</v>
      </c>
      <c r="P182" s="19">
        <f t="shared" si="6"/>
        <v>-1.5</v>
      </c>
      <c r="Q182" s="21">
        <f t="shared" ref="Q182" si="445">P182+Q181</f>
        <v>62.200000000000017</v>
      </c>
      <c r="R182" s="36"/>
    </row>
    <row r="183" spans="1:18" x14ac:dyDescent="0.2">
      <c r="A183" s="37"/>
      <c r="B183" s="13">
        <f t="shared" si="2"/>
        <v>179</v>
      </c>
      <c r="C183" s="46" t="s">
        <v>265</v>
      </c>
      <c r="D183" s="28">
        <v>45021</v>
      </c>
      <c r="E183" s="2" t="s">
        <v>25</v>
      </c>
      <c r="F183" s="23" t="s">
        <v>29</v>
      </c>
      <c r="G183" s="23" t="s">
        <v>53</v>
      </c>
      <c r="H183" s="23">
        <v>1200</v>
      </c>
      <c r="I183" s="23" t="s">
        <v>79</v>
      </c>
      <c r="J183" s="23" t="s">
        <v>74</v>
      </c>
      <c r="K183" s="12" t="s">
        <v>5</v>
      </c>
      <c r="L183" s="4">
        <v>2.95</v>
      </c>
      <c r="M183" s="10">
        <f t="shared" ref="M183" si="446">IF(L183&gt;0,M$3,0)</f>
        <v>1</v>
      </c>
      <c r="N183" s="11">
        <v>1.45</v>
      </c>
      <c r="O183" s="10">
        <f t="shared" ref="O183" si="447">IF(N183&gt;0,O$3,0)</f>
        <v>0.5</v>
      </c>
      <c r="P183" s="19">
        <f t="shared" si="6"/>
        <v>-0.78</v>
      </c>
      <c r="Q183" s="21">
        <f t="shared" ref="Q183" si="448">P183+Q182</f>
        <v>61.420000000000016</v>
      </c>
      <c r="R183" s="36"/>
    </row>
    <row r="184" spans="1:18" x14ac:dyDescent="0.2">
      <c r="A184" s="37"/>
      <c r="B184" s="13">
        <f t="shared" si="2"/>
        <v>180</v>
      </c>
      <c r="C184" s="46" t="s">
        <v>779</v>
      </c>
      <c r="D184" s="28">
        <v>45024</v>
      </c>
      <c r="E184" s="2" t="s">
        <v>35</v>
      </c>
      <c r="F184" s="23" t="s">
        <v>3</v>
      </c>
      <c r="G184" s="23" t="s">
        <v>99</v>
      </c>
      <c r="H184" s="23">
        <v>1200</v>
      </c>
      <c r="I184" s="23" t="s">
        <v>78</v>
      </c>
      <c r="J184" s="23" t="s">
        <v>74</v>
      </c>
      <c r="K184" s="12" t="s">
        <v>52</v>
      </c>
      <c r="L184" s="4">
        <v>7.97</v>
      </c>
      <c r="M184" s="10">
        <f t="shared" ref="M184" si="449">IF(L184&gt;0,M$3,0)</f>
        <v>1</v>
      </c>
      <c r="N184" s="11">
        <v>4</v>
      </c>
      <c r="O184" s="10">
        <f t="shared" ref="O184" si="450">IF(N184&gt;0,O$3,0)</f>
        <v>0.5</v>
      </c>
      <c r="P184" s="19">
        <f t="shared" si="6"/>
        <v>-1.5</v>
      </c>
      <c r="Q184" s="21">
        <f t="shared" ref="Q184" si="451">P184+Q183</f>
        <v>59.920000000000016</v>
      </c>
      <c r="R184" s="36"/>
    </row>
    <row r="185" spans="1:18" x14ac:dyDescent="0.2">
      <c r="A185" s="37"/>
      <c r="B185" s="13">
        <f t="shared" si="2"/>
        <v>181</v>
      </c>
      <c r="C185" s="46" t="s">
        <v>780</v>
      </c>
      <c r="D185" s="28">
        <v>45025</v>
      </c>
      <c r="E185" s="2" t="s">
        <v>31</v>
      </c>
      <c r="F185" s="23" t="s">
        <v>3</v>
      </c>
      <c r="G185" s="23" t="s">
        <v>53</v>
      </c>
      <c r="H185" s="23">
        <v>1000</v>
      </c>
      <c r="I185" s="23" t="s">
        <v>78</v>
      </c>
      <c r="J185" s="23" t="s">
        <v>74</v>
      </c>
      <c r="K185" s="12" t="s">
        <v>2</v>
      </c>
      <c r="L185" s="4">
        <v>1.78</v>
      </c>
      <c r="M185" s="10">
        <f t="shared" ref="M185" si="452">IF(L185&gt;0,M$3,0)</f>
        <v>1</v>
      </c>
      <c r="N185" s="11">
        <v>1.18</v>
      </c>
      <c r="O185" s="10">
        <f t="shared" ref="O185" si="453">IF(N185&gt;0,O$3,0)</f>
        <v>0.5</v>
      </c>
      <c r="P185" s="19">
        <f t="shared" si="6"/>
        <v>0.87</v>
      </c>
      <c r="Q185" s="21">
        <f t="shared" ref="Q185" si="454">P185+Q184</f>
        <v>60.790000000000013</v>
      </c>
      <c r="R185" s="36"/>
    </row>
    <row r="186" spans="1:18" x14ac:dyDescent="0.2">
      <c r="A186" s="37"/>
      <c r="B186" s="13">
        <f t="shared" si="2"/>
        <v>182</v>
      </c>
      <c r="C186" s="46" t="s">
        <v>503</v>
      </c>
      <c r="D186" s="28">
        <v>45025</v>
      </c>
      <c r="E186" s="2" t="s">
        <v>31</v>
      </c>
      <c r="F186" s="23" t="s">
        <v>27</v>
      </c>
      <c r="G186" s="23" t="s">
        <v>53</v>
      </c>
      <c r="H186" s="23">
        <v>1000</v>
      </c>
      <c r="I186" s="23" t="s">
        <v>78</v>
      </c>
      <c r="J186" s="23" t="s">
        <v>74</v>
      </c>
      <c r="K186" s="12" t="s">
        <v>5</v>
      </c>
      <c r="L186" s="4">
        <v>1.6</v>
      </c>
      <c r="M186" s="10">
        <f t="shared" ref="M186:M188" si="455">IF(L186&gt;0,M$3,0)</f>
        <v>1</v>
      </c>
      <c r="N186" s="11">
        <v>1.06</v>
      </c>
      <c r="O186" s="10">
        <f t="shared" ref="O186:O188" si="456">IF(N186&gt;0,O$3,0)</f>
        <v>0.5</v>
      </c>
      <c r="P186" s="19">
        <f t="shared" si="6"/>
        <v>-0.97</v>
      </c>
      <c r="Q186" s="21">
        <f t="shared" ref="Q186:Q188" si="457">P186+Q185</f>
        <v>59.820000000000014</v>
      </c>
      <c r="R186" s="36"/>
    </row>
    <row r="187" spans="1:18" x14ac:dyDescent="0.2">
      <c r="A187" s="37"/>
      <c r="B187" s="13">
        <f t="shared" si="2"/>
        <v>183</v>
      </c>
      <c r="C187" s="46" t="s">
        <v>781</v>
      </c>
      <c r="D187" s="28">
        <v>45025</v>
      </c>
      <c r="E187" s="2" t="s">
        <v>116</v>
      </c>
      <c r="F187" s="23" t="s">
        <v>3</v>
      </c>
      <c r="G187" s="23" t="s">
        <v>433</v>
      </c>
      <c r="H187" s="23">
        <v>1000</v>
      </c>
      <c r="I187" s="23" t="s">
        <v>79</v>
      </c>
      <c r="J187" s="23" t="s">
        <v>101</v>
      </c>
      <c r="K187" s="12" t="s">
        <v>2</v>
      </c>
      <c r="L187" s="4">
        <v>2.5</v>
      </c>
      <c r="M187" s="10">
        <f t="shared" si="455"/>
        <v>1</v>
      </c>
      <c r="N187" s="11">
        <v>1.2</v>
      </c>
      <c r="O187" s="10">
        <f t="shared" si="456"/>
        <v>0.5</v>
      </c>
      <c r="P187" s="19">
        <f t="shared" si="6"/>
        <v>1.6</v>
      </c>
      <c r="Q187" s="21">
        <f t="shared" si="457"/>
        <v>61.420000000000016</v>
      </c>
      <c r="R187" s="36"/>
    </row>
    <row r="188" spans="1:18" x14ac:dyDescent="0.2">
      <c r="A188" s="37"/>
      <c r="B188" s="13">
        <f t="shared" si="2"/>
        <v>184</v>
      </c>
      <c r="C188" s="46" t="s">
        <v>784</v>
      </c>
      <c r="D188" s="28">
        <v>45027</v>
      </c>
      <c r="E188" s="2" t="s">
        <v>32</v>
      </c>
      <c r="F188" s="23" t="s">
        <v>18</v>
      </c>
      <c r="G188" s="23" t="s">
        <v>99</v>
      </c>
      <c r="H188" s="23">
        <v>1100</v>
      </c>
      <c r="I188" s="23" t="s">
        <v>79</v>
      </c>
      <c r="J188" s="23" t="s">
        <v>74</v>
      </c>
      <c r="K188" s="12" t="s">
        <v>46</v>
      </c>
      <c r="L188" s="4">
        <v>3.55</v>
      </c>
      <c r="M188" s="10">
        <f t="shared" si="455"/>
        <v>1</v>
      </c>
      <c r="N188" s="11">
        <v>1.53</v>
      </c>
      <c r="O188" s="10">
        <f t="shared" si="456"/>
        <v>0.5</v>
      </c>
      <c r="P188" s="19">
        <f t="shared" si="6"/>
        <v>-1.5</v>
      </c>
      <c r="Q188" s="21">
        <f t="shared" si="457"/>
        <v>59.920000000000016</v>
      </c>
      <c r="R188" s="35"/>
    </row>
    <row r="189" spans="1:18" x14ac:dyDescent="0.2">
      <c r="A189" s="37"/>
      <c r="B189" s="13">
        <f t="shared" si="2"/>
        <v>185</v>
      </c>
      <c r="C189" s="46" t="s">
        <v>786</v>
      </c>
      <c r="D189" s="28">
        <v>45029</v>
      </c>
      <c r="E189" s="2" t="s">
        <v>66</v>
      </c>
      <c r="F189" s="23" t="s">
        <v>29</v>
      </c>
      <c r="G189" s="23" t="s">
        <v>53</v>
      </c>
      <c r="H189" s="23">
        <v>1212</v>
      </c>
      <c r="I189" s="23" t="s">
        <v>80</v>
      </c>
      <c r="J189" s="23" t="s">
        <v>74</v>
      </c>
      <c r="K189" s="12" t="s">
        <v>5</v>
      </c>
      <c r="L189" s="4">
        <v>3.87</v>
      </c>
      <c r="M189" s="10">
        <f t="shared" ref="M189" si="458">IF(L189&gt;0,M$3,0)</f>
        <v>1</v>
      </c>
      <c r="N189" s="11">
        <v>1.41</v>
      </c>
      <c r="O189" s="10">
        <f t="shared" ref="O189" si="459">IF(N189&gt;0,O$3,0)</f>
        <v>0.5</v>
      </c>
      <c r="P189" s="19">
        <f t="shared" si="6"/>
        <v>-0.8</v>
      </c>
      <c r="Q189" s="21">
        <f t="shared" ref="Q189" si="460">P189+Q188</f>
        <v>59.120000000000019</v>
      </c>
      <c r="R189" s="35"/>
    </row>
    <row r="190" spans="1:18" x14ac:dyDescent="0.2">
      <c r="A190" s="37"/>
      <c r="B190" s="13">
        <f t="shared" si="2"/>
        <v>186</v>
      </c>
      <c r="C190" s="46" t="s">
        <v>788</v>
      </c>
      <c r="D190" s="28">
        <v>45031</v>
      </c>
      <c r="E190" s="2" t="s">
        <v>35</v>
      </c>
      <c r="F190" s="23" t="s">
        <v>3</v>
      </c>
      <c r="G190" s="23" t="s">
        <v>261</v>
      </c>
      <c r="H190" s="23">
        <v>1200</v>
      </c>
      <c r="I190" s="23" t="s">
        <v>78</v>
      </c>
      <c r="J190" s="23" t="s">
        <v>74</v>
      </c>
      <c r="K190" s="12" t="s">
        <v>5</v>
      </c>
      <c r="L190" s="4">
        <v>26</v>
      </c>
      <c r="M190" s="10">
        <f t="shared" ref="M190" si="461">IF(L190&gt;0,M$3,0)</f>
        <v>1</v>
      </c>
      <c r="N190" s="11">
        <v>5.3</v>
      </c>
      <c r="O190" s="10">
        <f t="shared" ref="O190" si="462">IF(N190&gt;0,O$3,0)</f>
        <v>0.5</v>
      </c>
      <c r="P190" s="19">
        <f t="shared" si="6"/>
        <v>1.1499999999999999</v>
      </c>
      <c r="Q190" s="21">
        <f t="shared" ref="Q190" si="463">P190+Q189</f>
        <v>60.270000000000017</v>
      </c>
      <c r="R190" s="35"/>
    </row>
    <row r="191" spans="1:18" x14ac:dyDescent="0.2">
      <c r="A191" s="37"/>
      <c r="B191" s="13">
        <f t="shared" si="2"/>
        <v>187</v>
      </c>
      <c r="C191" s="46" t="s">
        <v>284</v>
      </c>
      <c r="D191" s="28">
        <v>45031</v>
      </c>
      <c r="E191" s="2" t="s">
        <v>38</v>
      </c>
      <c r="F191" s="23" t="s">
        <v>37</v>
      </c>
      <c r="G191" s="23" t="s">
        <v>147</v>
      </c>
      <c r="H191" s="23">
        <v>1200</v>
      </c>
      <c r="I191" s="23" t="s">
        <v>79</v>
      </c>
      <c r="J191" s="23" t="s">
        <v>113</v>
      </c>
      <c r="K191" s="12" t="s">
        <v>60</v>
      </c>
      <c r="L191" s="4">
        <v>33.950000000000003</v>
      </c>
      <c r="M191" s="10">
        <f t="shared" ref="M191" si="464">IF(L191&gt;0,M$3,0)</f>
        <v>1</v>
      </c>
      <c r="N191" s="11">
        <v>6.89</v>
      </c>
      <c r="O191" s="10">
        <f t="shared" ref="O191" si="465">IF(N191&gt;0,O$3,0)</f>
        <v>0.5</v>
      </c>
      <c r="P191" s="19">
        <f t="shared" si="6"/>
        <v>-1.5</v>
      </c>
      <c r="Q191" s="21">
        <f t="shared" ref="Q191" si="466">P191+Q190</f>
        <v>58.770000000000017</v>
      </c>
      <c r="R191" s="35"/>
    </row>
    <row r="192" spans="1:18" x14ac:dyDescent="0.2">
      <c r="A192" s="37"/>
      <c r="B192" s="13">
        <f t="shared" si="2"/>
        <v>188</v>
      </c>
      <c r="C192" s="46" t="s">
        <v>792</v>
      </c>
      <c r="D192" s="28">
        <v>45032</v>
      </c>
      <c r="E192" s="2" t="s">
        <v>62</v>
      </c>
      <c r="F192" s="23" t="s">
        <v>29</v>
      </c>
      <c r="G192" s="23" t="s">
        <v>53</v>
      </c>
      <c r="H192" s="23">
        <v>1400</v>
      </c>
      <c r="I192" s="23" t="s">
        <v>80</v>
      </c>
      <c r="J192" s="23" t="s">
        <v>74</v>
      </c>
      <c r="K192" s="12" t="s">
        <v>1</v>
      </c>
      <c r="L192" s="4">
        <v>9</v>
      </c>
      <c r="M192" s="10">
        <f t="shared" ref="M192" si="467">IF(L192&gt;0,M$3,0)</f>
        <v>1</v>
      </c>
      <c r="N192" s="11">
        <v>1.65</v>
      </c>
      <c r="O192" s="10">
        <f t="shared" ref="O192" si="468">IF(N192&gt;0,O$3,0)</f>
        <v>0.5</v>
      </c>
      <c r="P192" s="19">
        <f t="shared" si="6"/>
        <v>-0.68</v>
      </c>
      <c r="Q192" s="21">
        <f t="shared" ref="Q192" si="469">P192+Q191</f>
        <v>58.090000000000018</v>
      </c>
      <c r="R192" s="35"/>
    </row>
    <row r="193" spans="1:18" x14ac:dyDescent="0.2">
      <c r="A193" s="37"/>
      <c r="B193" s="13">
        <f t="shared" si="2"/>
        <v>189</v>
      </c>
      <c r="C193" s="46" t="s">
        <v>758</v>
      </c>
      <c r="D193" s="28">
        <v>45034</v>
      </c>
      <c r="E193" s="2" t="s">
        <v>42</v>
      </c>
      <c r="F193" s="23" t="s">
        <v>27</v>
      </c>
      <c r="G193" s="23" t="s">
        <v>53</v>
      </c>
      <c r="H193" s="23">
        <v>1312</v>
      </c>
      <c r="I193" s="23" t="s">
        <v>78</v>
      </c>
      <c r="J193" s="23" t="s">
        <v>74</v>
      </c>
      <c r="K193" s="12" t="s">
        <v>2</v>
      </c>
      <c r="L193" s="4">
        <v>2.17</v>
      </c>
      <c r="M193" s="10">
        <f t="shared" ref="M193" si="470">IF(L193&gt;0,M$3,0)</f>
        <v>1</v>
      </c>
      <c r="N193" s="11">
        <v>1.24</v>
      </c>
      <c r="O193" s="10">
        <f t="shared" ref="O193" si="471">IF(N193&gt;0,O$3,0)</f>
        <v>0.5</v>
      </c>
      <c r="P193" s="19">
        <f t="shared" si="6"/>
        <v>1.29</v>
      </c>
      <c r="Q193" s="21">
        <f t="shared" ref="Q193" si="472">P193+Q192</f>
        <v>59.380000000000017</v>
      </c>
      <c r="R193" s="35"/>
    </row>
    <row r="194" spans="1:18" x14ac:dyDescent="0.2">
      <c r="A194" s="37"/>
      <c r="B194" s="13">
        <f t="shared" si="2"/>
        <v>190</v>
      </c>
      <c r="C194" s="46" t="s">
        <v>793</v>
      </c>
      <c r="D194" s="28">
        <v>45036</v>
      </c>
      <c r="E194" s="2" t="s">
        <v>36</v>
      </c>
      <c r="F194" s="23" t="s">
        <v>3</v>
      </c>
      <c r="G194" s="23" t="s">
        <v>53</v>
      </c>
      <c r="H194" s="23">
        <v>1200</v>
      </c>
      <c r="I194" s="23" t="s">
        <v>78</v>
      </c>
      <c r="J194" s="23" t="s">
        <v>74</v>
      </c>
      <c r="K194" s="12" t="s">
        <v>52</v>
      </c>
      <c r="L194" s="4">
        <v>8</v>
      </c>
      <c r="M194" s="10">
        <f t="shared" ref="M194" si="473">IF(L194&gt;0,M$3,0)</f>
        <v>1</v>
      </c>
      <c r="N194" s="11">
        <v>2.14</v>
      </c>
      <c r="O194" s="10">
        <f t="shared" ref="O194" si="474">IF(N194&gt;0,O$3,0)</f>
        <v>0.5</v>
      </c>
      <c r="P194" s="19">
        <f t="shared" si="6"/>
        <v>-1.5</v>
      </c>
      <c r="Q194" s="21">
        <f t="shared" ref="Q194" si="475">P194+Q193</f>
        <v>57.880000000000017</v>
      </c>
      <c r="R194" s="35"/>
    </row>
    <row r="195" spans="1:18" x14ac:dyDescent="0.2">
      <c r="A195" s="37"/>
      <c r="B195" s="13">
        <f t="shared" si="2"/>
        <v>191</v>
      </c>
      <c r="C195" s="46" t="s">
        <v>795</v>
      </c>
      <c r="D195" s="28">
        <v>45036</v>
      </c>
      <c r="E195" s="2" t="s">
        <v>36</v>
      </c>
      <c r="F195" s="23" t="s">
        <v>27</v>
      </c>
      <c r="G195" s="23" t="s">
        <v>53</v>
      </c>
      <c r="H195" s="23">
        <v>1200</v>
      </c>
      <c r="I195" s="23" t="s">
        <v>78</v>
      </c>
      <c r="J195" s="23" t="s">
        <v>74</v>
      </c>
      <c r="K195" s="12" t="s">
        <v>2</v>
      </c>
      <c r="L195" s="4">
        <v>36.65</v>
      </c>
      <c r="M195" s="10">
        <f t="shared" ref="M195" si="476">IF(L195&gt;0,M$3,0)</f>
        <v>1</v>
      </c>
      <c r="N195" s="11">
        <v>7.56</v>
      </c>
      <c r="O195" s="10">
        <f t="shared" ref="O195" si="477">IF(N195&gt;0,O$3,0)</f>
        <v>0.5</v>
      </c>
      <c r="P195" s="19">
        <f t="shared" si="6"/>
        <v>38.93</v>
      </c>
      <c r="Q195" s="21">
        <f t="shared" ref="Q195" si="478">P195+Q194</f>
        <v>96.810000000000016</v>
      </c>
      <c r="R195" s="35"/>
    </row>
    <row r="196" spans="1:18" x14ac:dyDescent="0.2">
      <c r="A196" s="37"/>
      <c r="B196" s="13">
        <f t="shared" si="2"/>
        <v>192</v>
      </c>
      <c r="C196" s="46" t="s">
        <v>228</v>
      </c>
      <c r="D196" s="28">
        <v>45037</v>
      </c>
      <c r="E196" s="2" t="s">
        <v>8</v>
      </c>
      <c r="F196" s="23" t="s">
        <v>39</v>
      </c>
      <c r="G196" s="23" t="s">
        <v>56</v>
      </c>
      <c r="H196" s="23">
        <v>1000</v>
      </c>
      <c r="I196" s="23" t="s">
        <v>78</v>
      </c>
      <c r="J196" s="23" t="s">
        <v>74</v>
      </c>
      <c r="K196" s="12" t="s">
        <v>52</v>
      </c>
      <c r="L196" s="4">
        <v>5.7</v>
      </c>
      <c r="M196" s="10">
        <f t="shared" ref="M196" si="479">IF(L196&gt;0,M$3,0)</f>
        <v>1</v>
      </c>
      <c r="N196" s="11">
        <v>2.0099999999999998</v>
      </c>
      <c r="O196" s="10">
        <f t="shared" ref="O196" si="480">IF(N196&gt;0,O$3,0)</f>
        <v>0.5</v>
      </c>
      <c r="P196" s="19">
        <f t="shared" si="6"/>
        <v>-1.5</v>
      </c>
      <c r="Q196" s="21">
        <f t="shared" ref="Q196" si="481">P196+Q195</f>
        <v>95.310000000000016</v>
      </c>
      <c r="R196" s="35"/>
    </row>
    <row r="197" spans="1:18" x14ac:dyDescent="0.2">
      <c r="A197" s="37"/>
      <c r="B197" s="13">
        <f t="shared" si="2"/>
        <v>193</v>
      </c>
      <c r="C197" s="46" t="s">
        <v>796</v>
      </c>
      <c r="D197" s="28">
        <v>45038</v>
      </c>
      <c r="E197" s="2" t="s">
        <v>31</v>
      </c>
      <c r="F197" s="23" t="s">
        <v>18</v>
      </c>
      <c r="G197" s="23" t="s">
        <v>99</v>
      </c>
      <c r="H197" s="23">
        <v>1200</v>
      </c>
      <c r="I197" s="23" t="s">
        <v>79</v>
      </c>
      <c r="J197" s="23" t="s">
        <v>74</v>
      </c>
      <c r="K197" s="12" t="s">
        <v>60</v>
      </c>
      <c r="L197" s="4">
        <v>6.4</v>
      </c>
      <c r="M197" s="10">
        <f t="shared" ref="M197" si="482">IF(L197&gt;0,M$3,0)</f>
        <v>1</v>
      </c>
      <c r="N197" s="11">
        <v>3.25</v>
      </c>
      <c r="O197" s="10">
        <f t="shared" ref="O197" si="483">IF(N197&gt;0,O$3,0)</f>
        <v>0.5</v>
      </c>
      <c r="P197" s="19">
        <f t="shared" si="6"/>
        <v>-1.5</v>
      </c>
      <c r="Q197" s="21">
        <f t="shared" ref="Q197" si="484">P197+Q196</f>
        <v>93.810000000000016</v>
      </c>
      <c r="R197" s="35"/>
    </row>
    <row r="198" spans="1:18" x14ac:dyDescent="0.2">
      <c r="A198" s="37"/>
      <c r="B198" s="13">
        <f t="shared" si="2"/>
        <v>194</v>
      </c>
      <c r="C198" s="46" t="s">
        <v>800</v>
      </c>
      <c r="D198" s="28">
        <v>45039</v>
      </c>
      <c r="E198" s="2" t="s">
        <v>21</v>
      </c>
      <c r="F198" s="23" t="s">
        <v>29</v>
      </c>
      <c r="G198" s="23" t="s">
        <v>53</v>
      </c>
      <c r="H198" s="23">
        <v>1100</v>
      </c>
      <c r="I198" s="23" t="s">
        <v>79</v>
      </c>
      <c r="J198" s="23" t="s">
        <v>74</v>
      </c>
      <c r="K198" s="12" t="s">
        <v>2</v>
      </c>
      <c r="L198" s="4">
        <v>1.89</v>
      </c>
      <c r="M198" s="10">
        <f t="shared" ref="M198" si="485">IF(L198&gt;0,M$3,0)</f>
        <v>1</v>
      </c>
      <c r="N198" s="11">
        <v>1.1200000000000001</v>
      </c>
      <c r="O198" s="10">
        <f t="shared" ref="O198" si="486">IF(N198&gt;0,O$3,0)</f>
        <v>0.5</v>
      </c>
      <c r="P198" s="19">
        <f t="shared" si="6"/>
        <v>0.95</v>
      </c>
      <c r="Q198" s="21">
        <f t="shared" ref="Q198" si="487">P198+Q197</f>
        <v>94.760000000000019</v>
      </c>
      <c r="R198" s="35"/>
    </row>
    <row r="199" spans="1:18" x14ac:dyDescent="0.2">
      <c r="A199" s="37"/>
      <c r="B199" s="13">
        <f t="shared" si="2"/>
        <v>195</v>
      </c>
      <c r="C199" s="46" t="s">
        <v>801</v>
      </c>
      <c r="D199" s="28">
        <v>45039</v>
      </c>
      <c r="E199" s="2" t="s">
        <v>21</v>
      </c>
      <c r="F199" s="23" t="s">
        <v>29</v>
      </c>
      <c r="G199" s="23" t="s">
        <v>53</v>
      </c>
      <c r="H199" s="23">
        <v>1100</v>
      </c>
      <c r="I199" s="23" t="s">
        <v>79</v>
      </c>
      <c r="J199" s="23" t="s">
        <v>74</v>
      </c>
      <c r="K199" s="12" t="s">
        <v>1</v>
      </c>
      <c r="L199" s="4">
        <v>3.88</v>
      </c>
      <c r="M199" s="10">
        <f t="shared" ref="M199" si="488">IF(L199&gt;0,M$3,0)</f>
        <v>1</v>
      </c>
      <c r="N199" s="11">
        <v>1.44</v>
      </c>
      <c r="O199" s="10">
        <f t="shared" ref="O199" si="489">IF(N199&gt;0,O$3,0)</f>
        <v>0.5</v>
      </c>
      <c r="P199" s="19">
        <f t="shared" si="6"/>
        <v>-0.78</v>
      </c>
      <c r="Q199" s="21">
        <f t="shared" ref="Q199" si="490">P199+Q198</f>
        <v>93.980000000000018</v>
      </c>
      <c r="R199" s="35"/>
    </row>
    <row r="200" spans="1:18" x14ac:dyDescent="0.2">
      <c r="A200" s="37"/>
      <c r="B200" s="13">
        <f t="shared" si="2"/>
        <v>196</v>
      </c>
      <c r="C200" s="46" t="s">
        <v>802</v>
      </c>
      <c r="D200" s="28">
        <v>45039</v>
      </c>
      <c r="E200" s="2" t="s">
        <v>116</v>
      </c>
      <c r="F200" s="23" t="s">
        <v>3</v>
      </c>
      <c r="G200" s="23" t="s">
        <v>433</v>
      </c>
      <c r="H200" s="23">
        <v>1000</v>
      </c>
      <c r="I200" s="23" t="s">
        <v>79</v>
      </c>
      <c r="J200" s="23" t="s">
        <v>101</v>
      </c>
      <c r="K200" s="12" t="s">
        <v>71</v>
      </c>
      <c r="L200" s="4">
        <v>25.7</v>
      </c>
      <c r="M200" s="10">
        <f t="shared" ref="M200:M202" si="491">IF(L200&gt;0,M$3,0)</f>
        <v>1</v>
      </c>
      <c r="N200" s="11">
        <v>5.9</v>
      </c>
      <c r="O200" s="10">
        <f t="shared" ref="O200:O202" si="492">IF(N200&gt;0,O$3,0)</f>
        <v>0.5</v>
      </c>
      <c r="P200" s="19">
        <f t="shared" si="6"/>
        <v>-1.5</v>
      </c>
      <c r="Q200" s="21">
        <f t="shared" ref="Q200:Q202" si="493">P200+Q199</f>
        <v>92.480000000000018</v>
      </c>
      <c r="R200" s="35"/>
    </row>
    <row r="201" spans="1:18" x14ac:dyDescent="0.2">
      <c r="A201" s="37"/>
      <c r="B201" s="13">
        <f t="shared" si="2"/>
        <v>197</v>
      </c>
      <c r="C201" s="46" t="s">
        <v>803</v>
      </c>
      <c r="D201" s="28">
        <v>45039</v>
      </c>
      <c r="E201" s="2" t="s">
        <v>116</v>
      </c>
      <c r="F201" s="23" t="s">
        <v>3</v>
      </c>
      <c r="G201" s="23" t="s">
        <v>433</v>
      </c>
      <c r="H201" s="23">
        <v>1000</v>
      </c>
      <c r="I201" s="23" t="s">
        <v>79</v>
      </c>
      <c r="J201" s="23" t="s">
        <v>101</v>
      </c>
      <c r="K201" s="12" t="s">
        <v>67</v>
      </c>
      <c r="L201" s="4">
        <v>7.45</v>
      </c>
      <c r="M201" s="10">
        <f t="shared" si="491"/>
        <v>1</v>
      </c>
      <c r="N201" s="11">
        <v>2.25</v>
      </c>
      <c r="O201" s="10">
        <f t="shared" si="492"/>
        <v>0.5</v>
      </c>
      <c r="P201" s="19">
        <f t="shared" si="6"/>
        <v>-1.5</v>
      </c>
      <c r="Q201" s="21">
        <f t="shared" si="493"/>
        <v>90.980000000000018</v>
      </c>
      <c r="R201" s="35"/>
    </row>
    <row r="202" spans="1:18" x14ac:dyDescent="0.2">
      <c r="A202" s="37"/>
      <c r="B202" s="13">
        <f t="shared" si="2"/>
        <v>198</v>
      </c>
      <c r="C202" s="46" t="s">
        <v>805</v>
      </c>
      <c r="D202" s="28">
        <v>45041</v>
      </c>
      <c r="E202" s="2" t="s">
        <v>804</v>
      </c>
      <c r="F202" s="23" t="s">
        <v>3</v>
      </c>
      <c r="G202" s="23" t="s">
        <v>99</v>
      </c>
      <c r="H202" s="23">
        <v>1200</v>
      </c>
      <c r="I202" s="23" t="s">
        <v>78</v>
      </c>
      <c r="J202" s="23" t="s">
        <v>235</v>
      </c>
      <c r="K202" s="12" t="s">
        <v>2</v>
      </c>
      <c r="L202" s="4">
        <v>1.4</v>
      </c>
      <c r="M202" s="10">
        <f t="shared" si="491"/>
        <v>1</v>
      </c>
      <c r="N202" s="11">
        <v>1.1000000000000001</v>
      </c>
      <c r="O202" s="10">
        <f t="shared" si="492"/>
        <v>0.5</v>
      </c>
      <c r="P202" s="19">
        <f t="shared" si="6"/>
        <v>0.45</v>
      </c>
      <c r="Q202" s="21">
        <f t="shared" si="493"/>
        <v>91.430000000000021</v>
      </c>
      <c r="R202" s="35"/>
    </row>
    <row r="203" spans="1:18" x14ac:dyDescent="0.2">
      <c r="A203" s="37"/>
      <c r="B203" s="13">
        <f t="shared" si="2"/>
        <v>199</v>
      </c>
      <c r="C203" s="46" t="s">
        <v>508</v>
      </c>
      <c r="D203" s="28">
        <v>45043</v>
      </c>
      <c r="E203" s="2" t="s">
        <v>499</v>
      </c>
      <c r="F203" s="23" t="s">
        <v>3</v>
      </c>
      <c r="G203" s="23" t="s">
        <v>53</v>
      </c>
      <c r="H203" s="23">
        <v>1000</v>
      </c>
      <c r="I203" s="23" t="s">
        <v>78</v>
      </c>
      <c r="J203" s="23" t="s">
        <v>74</v>
      </c>
      <c r="K203" s="12" t="s">
        <v>60</v>
      </c>
      <c r="L203" s="4">
        <v>11.5</v>
      </c>
      <c r="M203" s="10">
        <f t="shared" ref="M203" si="494">IF(L203&gt;0,M$3,0)</f>
        <v>1</v>
      </c>
      <c r="N203" s="11">
        <v>2.86</v>
      </c>
      <c r="O203" s="10">
        <f t="shared" ref="O203" si="495">IF(N203&gt;0,O$3,0)</f>
        <v>0.5</v>
      </c>
      <c r="P203" s="19">
        <f t="shared" si="6"/>
        <v>-1.5</v>
      </c>
      <c r="Q203" s="21">
        <f t="shared" ref="Q203" si="496">P203+Q202</f>
        <v>89.930000000000021</v>
      </c>
      <c r="R203" s="35"/>
    </row>
    <row r="204" spans="1:18" x14ac:dyDescent="0.2">
      <c r="A204" s="37"/>
      <c r="B204" s="13">
        <f t="shared" si="2"/>
        <v>200</v>
      </c>
      <c r="C204" s="46" t="s">
        <v>762</v>
      </c>
      <c r="D204" s="28">
        <v>45043</v>
      </c>
      <c r="E204" s="2" t="s">
        <v>36</v>
      </c>
      <c r="F204" s="23" t="s">
        <v>29</v>
      </c>
      <c r="G204" s="23" t="s">
        <v>53</v>
      </c>
      <c r="H204" s="23">
        <v>1200</v>
      </c>
      <c r="I204" s="23" t="s">
        <v>79</v>
      </c>
      <c r="J204" s="23" t="s">
        <v>74</v>
      </c>
      <c r="K204" s="12" t="s">
        <v>2</v>
      </c>
      <c r="L204" s="4">
        <v>3.87</v>
      </c>
      <c r="M204" s="10">
        <f t="shared" ref="M204" si="497">IF(L204&gt;0,M$3,0)</f>
        <v>1</v>
      </c>
      <c r="N204" s="11">
        <v>1.98</v>
      </c>
      <c r="O204" s="10">
        <f t="shared" ref="O204" si="498">IF(N204&gt;0,O$3,0)</f>
        <v>0.5</v>
      </c>
      <c r="P204" s="19">
        <f t="shared" si="6"/>
        <v>3.36</v>
      </c>
      <c r="Q204" s="21">
        <f t="shared" ref="Q204" si="499">P204+Q203</f>
        <v>93.29000000000002</v>
      </c>
      <c r="R204" s="35"/>
    </row>
    <row r="205" spans="1:18" x14ac:dyDescent="0.2">
      <c r="A205" s="37"/>
      <c r="B205" s="13">
        <f t="shared" si="2"/>
        <v>201</v>
      </c>
      <c r="C205" s="46" t="s">
        <v>808</v>
      </c>
      <c r="D205" s="28">
        <v>45044</v>
      </c>
      <c r="E205" s="2" t="s">
        <v>42</v>
      </c>
      <c r="F205" s="23" t="s">
        <v>29</v>
      </c>
      <c r="G205" s="23" t="s">
        <v>53</v>
      </c>
      <c r="H205" s="23">
        <v>1225</v>
      </c>
      <c r="I205" s="23" t="s">
        <v>78</v>
      </c>
      <c r="J205" s="23" t="s">
        <v>74</v>
      </c>
      <c r="K205" s="12" t="s">
        <v>71</v>
      </c>
      <c r="L205" s="4">
        <v>14.6</v>
      </c>
      <c r="M205" s="10">
        <f t="shared" ref="M205" si="500">IF(L205&gt;0,M$3,0)</f>
        <v>1</v>
      </c>
      <c r="N205" s="11">
        <v>2.71</v>
      </c>
      <c r="O205" s="10">
        <f t="shared" ref="O205" si="501">IF(N205&gt;0,O$3,0)</f>
        <v>0.5</v>
      </c>
      <c r="P205" s="19">
        <f t="shared" si="6"/>
        <v>-1.5</v>
      </c>
      <c r="Q205" s="21">
        <f t="shared" ref="Q205" si="502">P205+Q204</f>
        <v>91.79000000000002</v>
      </c>
      <c r="R205" s="35"/>
    </row>
    <row r="206" spans="1:18" x14ac:dyDescent="0.2">
      <c r="A206" s="37"/>
      <c r="B206" s="13">
        <f t="shared" si="2"/>
        <v>202</v>
      </c>
      <c r="C206" s="46" t="s">
        <v>788</v>
      </c>
      <c r="D206" s="28">
        <v>45044</v>
      </c>
      <c r="E206" s="2" t="s">
        <v>42</v>
      </c>
      <c r="F206" s="23" t="s">
        <v>29</v>
      </c>
      <c r="G206" s="23" t="s">
        <v>53</v>
      </c>
      <c r="H206" s="23">
        <v>1225</v>
      </c>
      <c r="I206" s="23" t="s">
        <v>78</v>
      </c>
      <c r="J206" s="23" t="s">
        <v>74</v>
      </c>
      <c r="K206" s="12" t="s">
        <v>2</v>
      </c>
      <c r="L206" s="4">
        <v>1.51</v>
      </c>
      <c r="M206" s="10">
        <f t="shared" ref="M206" si="503">IF(L206&gt;0,M$3,0)</f>
        <v>1</v>
      </c>
      <c r="N206" s="11">
        <v>1.08</v>
      </c>
      <c r="O206" s="10">
        <f t="shared" ref="O206" si="504">IF(N206&gt;0,O$3,0)</f>
        <v>0.5</v>
      </c>
      <c r="P206" s="19">
        <f t="shared" si="6"/>
        <v>0.55000000000000004</v>
      </c>
      <c r="Q206" s="21">
        <f t="shared" ref="Q206" si="505">P206+Q205</f>
        <v>92.340000000000018</v>
      </c>
      <c r="R206" s="35"/>
    </row>
    <row r="207" spans="1:18" x14ac:dyDescent="0.2">
      <c r="A207" s="37"/>
      <c r="B207" s="13">
        <f t="shared" si="2"/>
        <v>203</v>
      </c>
      <c r="C207" s="46" t="s">
        <v>809</v>
      </c>
      <c r="D207" s="28">
        <v>45044</v>
      </c>
      <c r="E207" s="2" t="s">
        <v>42</v>
      </c>
      <c r="F207" s="23" t="s">
        <v>29</v>
      </c>
      <c r="G207" s="23" t="s">
        <v>53</v>
      </c>
      <c r="H207" s="23">
        <v>1225</v>
      </c>
      <c r="I207" s="23" t="s">
        <v>78</v>
      </c>
      <c r="J207" s="23" t="s">
        <v>74</v>
      </c>
      <c r="K207" s="12" t="s">
        <v>49</v>
      </c>
      <c r="L207" s="4">
        <v>263.58</v>
      </c>
      <c r="M207" s="10">
        <f t="shared" ref="M207" si="506">IF(L207&gt;0,M$3,0)</f>
        <v>1</v>
      </c>
      <c r="N207" s="11">
        <v>22.96</v>
      </c>
      <c r="O207" s="10">
        <f t="shared" ref="O207" si="507">IF(N207&gt;0,O$3,0)</f>
        <v>0.5</v>
      </c>
      <c r="P207" s="19">
        <f t="shared" si="6"/>
        <v>-1.5</v>
      </c>
      <c r="Q207" s="21">
        <f t="shared" ref="Q207" si="508">P207+Q206</f>
        <v>90.840000000000018</v>
      </c>
      <c r="R207" s="35"/>
    </row>
    <row r="208" spans="1:18" x14ac:dyDescent="0.2">
      <c r="A208" s="37"/>
      <c r="B208" s="13">
        <f t="shared" si="2"/>
        <v>204</v>
      </c>
      <c r="C208" s="2" t="s">
        <v>810</v>
      </c>
      <c r="D208" s="28">
        <v>45046</v>
      </c>
      <c r="E208" s="2" t="s">
        <v>44</v>
      </c>
      <c r="F208" s="23" t="s">
        <v>18</v>
      </c>
      <c r="G208" s="23" t="s">
        <v>99</v>
      </c>
      <c r="H208" s="23">
        <v>1100</v>
      </c>
      <c r="I208" s="23" t="s">
        <v>78</v>
      </c>
      <c r="J208" s="23" t="s">
        <v>74</v>
      </c>
      <c r="K208" s="12" t="s">
        <v>1</v>
      </c>
      <c r="L208" s="4">
        <v>1.59</v>
      </c>
      <c r="M208" s="10">
        <f t="shared" ref="M208" si="509">IF(L208&gt;0,M$3,0)</f>
        <v>1</v>
      </c>
      <c r="N208" s="11">
        <v>1.22</v>
      </c>
      <c r="O208" s="10">
        <f t="shared" ref="O208" si="510">IF(N208&gt;0,O$3,0)</f>
        <v>0.5</v>
      </c>
      <c r="P208" s="19">
        <f t="shared" si="6"/>
        <v>-0.89</v>
      </c>
      <c r="Q208" s="21">
        <f t="shared" ref="Q208" si="511">P208+Q207</f>
        <v>89.950000000000017</v>
      </c>
      <c r="R208" s="35"/>
    </row>
    <row r="209" spans="1:18" x14ac:dyDescent="0.2">
      <c r="A209" s="37"/>
      <c r="B209" s="24">
        <f t="shared" si="2"/>
        <v>205</v>
      </c>
      <c r="C209" s="65" t="s">
        <v>812</v>
      </c>
      <c r="D209" s="18">
        <v>45046</v>
      </c>
      <c r="E209" s="3" t="s">
        <v>116</v>
      </c>
      <c r="F209" s="25" t="s">
        <v>29</v>
      </c>
      <c r="G209" s="25" t="s">
        <v>433</v>
      </c>
      <c r="H209" s="25">
        <v>1200</v>
      </c>
      <c r="I209" s="25" t="s">
        <v>79</v>
      </c>
      <c r="J209" s="25" t="s">
        <v>101</v>
      </c>
      <c r="K209" s="14" t="s">
        <v>1</v>
      </c>
      <c r="L209" s="15">
        <v>1.4</v>
      </c>
      <c r="M209" s="16">
        <f t="shared" ref="M209:M210" si="512">IF(L209&gt;0,M$3,0)</f>
        <v>1</v>
      </c>
      <c r="N209" s="17">
        <v>1.1499999999999999</v>
      </c>
      <c r="O209" s="16">
        <f t="shared" ref="O209:O210" si="513">IF(N209&gt;0,O$3,0)</f>
        <v>0.5</v>
      </c>
      <c r="P209" s="20">
        <f t="shared" si="6"/>
        <v>-0.93</v>
      </c>
      <c r="Q209" s="22">
        <f t="shared" ref="Q209:Q210" si="514">P209+Q208</f>
        <v>89.02000000000001</v>
      </c>
      <c r="R209" s="35"/>
    </row>
    <row r="210" spans="1:18" x14ac:dyDescent="0.2">
      <c r="A210" s="37"/>
      <c r="B210" s="13">
        <f t="shared" si="2"/>
        <v>206</v>
      </c>
      <c r="C210" s="46" t="s">
        <v>813</v>
      </c>
      <c r="D210" s="28">
        <v>45049</v>
      </c>
      <c r="E210" s="2" t="s">
        <v>34</v>
      </c>
      <c r="F210" s="23" t="s">
        <v>18</v>
      </c>
      <c r="G210" s="23" t="s">
        <v>99</v>
      </c>
      <c r="H210" s="23">
        <v>1200</v>
      </c>
      <c r="I210" s="23" t="s">
        <v>80</v>
      </c>
      <c r="J210" s="23" t="s">
        <v>74</v>
      </c>
      <c r="K210" s="12" t="s">
        <v>5</v>
      </c>
      <c r="L210" s="4">
        <v>4.17</v>
      </c>
      <c r="M210" s="10">
        <f t="shared" si="512"/>
        <v>1</v>
      </c>
      <c r="N210" s="11">
        <v>1.45</v>
      </c>
      <c r="O210" s="10">
        <f t="shared" si="513"/>
        <v>0.5</v>
      </c>
      <c r="P210" s="19">
        <f t="shared" si="6"/>
        <v>-0.78</v>
      </c>
      <c r="Q210" s="21">
        <f t="shared" si="514"/>
        <v>88.240000000000009</v>
      </c>
      <c r="R210" s="35"/>
    </row>
    <row r="211" spans="1:18" x14ac:dyDescent="0.2">
      <c r="A211" s="37"/>
      <c r="B211" s="13">
        <f t="shared" si="2"/>
        <v>207</v>
      </c>
      <c r="C211" s="46" t="s">
        <v>814</v>
      </c>
      <c r="D211" s="28">
        <v>45049</v>
      </c>
      <c r="E211" s="2" t="s">
        <v>34</v>
      </c>
      <c r="F211" s="23" t="s">
        <v>18</v>
      </c>
      <c r="G211" s="23" t="s">
        <v>99</v>
      </c>
      <c r="H211" s="23">
        <v>1200</v>
      </c>
      <c r="I211" s="23" t="s">
        <v>80</v>
      </c>
      <c r="J211" s="23" t="s">
        <v>74</v>
      </c>
      <c r="K211" s="12" t="s">
        <v>2</v>
      </c>
      <c r="L211" s="4">
        <v>14</v>
      </c>
      <c r="M211" s="10">
        <f t="shared" ref="M211" si="515">IF(L211&gt;0,M$3,0)</f>
        <v>1</v>
      </c>
      <c r="N211" s="11">
        <v>3.21</v>
      </c>
      <c r="O211" s="10">
        <f t="shared" ref="O211" si="516">IF(N211&gt;0,O$3,0)</f>
        <v>0.5</v>
      </c>
      <c r="P211" s="19">
        <f t="shared" si="6"/>
        <v>14.11</v>
      </c>
      <c r="Q211" s="21">
        <f t="shared" ref="Q211" si="517">P211+Q210</f>
        <v>102.35000000000001</v>
      </c>
      <c r="R211" s="35"/>
    </row>
    <row r="212" spans="1:18" x14ac:dyDescent="0.2">
      <c r="A212" s="37"/>
      <c r="B212" s="13">
        <f t="shared" si="2"/>
        <v>208</v>
      </c>
      <c r="C212" s="2" t="s">
        <v>786</v>
      </c>
      <c r="D212" s="28">
        <v>45051</v>
      </c>
      <c r="E212" s="2" t="s">
        <v>28</v>
      </c>
      <c r="F212" s="23" t="s">
        <v>29</v>
      </c>
      <c r="G212" s="23" t="s">
        <v>53</v>
      </c>
      <c r="H212" s="23">
        <v>1200</v>
      </c>
      <c r="I212" s="23" t="s">
        <v>78</v>
      </c>
      <c r="J212" s="23" t="s">
        <v>74</v>
      </c>
      <c r="K212" s="12" t="s">
        <v>2</v>
      </c>
      <c r="L212" s="4">
        <v>3.55</v>
      </c>
      <c r="M212" s="10">
        <f t="shared" ref="M212" si="518">IF(L212&gt;0,M$3,0)</f>
        <v>1</v>
      </c>
      <c r="N212" s="11">
        <v>1.59</v>
      </c>
      <c r="O212" s="10">
        <f t="shared" ref="O212" si="519">IF(N212&gt;0,O$3,0)</f>
        <v>0.5</v>
      </c>
      <c r="P212" s="19">
        <f t="shared" si="6"/>
        <v>2.85</v>
      </c>
      <c r="Q212" s="21">
        <f t="shared" ref="Q212" si="520">P212+Q211</f>
        <v>105.2</v>
      </c>
      <c r="R212" s="35"/>
    </row>
    <row r="213" spans="1:18" x14ac:dyDescent="0.2">
      <c r="A213" s="37"/>
      <c r="B213" s="13">
        <f t="shared" si="2"/>
        <v>209</v>
      </c>
      <c r="C213" s="2" t="s">
        <v>823</v>
      </c>
      <c r="D213" s="28">
        <v>45055</v>
      </c>
      <c r="E213" s="2" t="s">
        <v>25</v>
      </c>
      <c r="F213" s="23" t="s">
        <v>18</v>
      </c>
      <c r="G213" s="23" t="s">
        <v>53</v>
      </c>
      <c r="H213" s="23">
        <v>1000</v>
      </c>
      <c r="I213" s="23" t="s">
        <v>76</v>
      </c>
      <c r="J213" s="23" t="s">
        <v>74</v>
      </c>
      <c r="K213" s="12" t="s">
        <v>67</v>
      </c>
      <c r="L213" s="4">
        <v>3.34</v>
      </c>
      <c r="M213" s="10">
        <f t="shared" ref="M213" si="521">IF(L213&gt;0,M$3,0)</f>
        <v>1</v>
      </c>
      <c r="N213" s="11">
        <v>1.66</v>
      </c>
      <c r="O213" s="10">
        <f t="shared" ref="O213" si="522">IF(N213&gt;0,O$3,0)</f>
        <v>0.5</v>
      </c>
      <c r="P213" s="19">
        <f t="shared" si="6"/>
        <v>-1.5</v>
      </c>
      <c r="Q213" s="21">
        <f t="shared" ref="Q213" si="523">P213+Q212</f>
        <v>103.7</v>
      </c>
      <c r="R213" s="35"/>
    </row>
    <row r="214" spans="1:18" x14ac:dyDescent="0.2">
      <c r="A214" s="37"/>
      <c r="B214" s="13">
        <f t="shared" si="2"/>
        <v>210</v>
      </c>
      <c r="C214" s="2" t="s">
        <v>825</v>
      </c>
      <c r="D214" s="28">
        <v>45056</v>
      </c>
      <c r="E214" s="2" t="s">
        <v>35</v>
      </c>
      <c r="F214" s="23" t="s">
        <v>18</v>
      </c>
      <c r="G214" s="23" t="s">
        <v>99</v>
      </c>
      <c r="H214" s="23">
        <v>1000</v>
      </c>
      <c r="I214" s="23" t="s">
        <v>80</v>
      </c>
      <c r="J214" s="23" t="s">
        <v>74</v>
      </c>
      <c r="K214" s="12" t="s">
        <v>2</v>
      </c>
      <c r="L214" s="4">
        <v>2.8</v>
      </c>
      <c r="M214" s="10">
        <f t="shared" ref="M214" si="524">IF(L214&gt;0,M$3,0)</f>
        <v>1</v>
      </c>
      <c r="N214" s="11">
        <v>1.35</v>
      </c>
      <c r="O214" s="10">
        <f t="shared" ref="O214" si="525">IF(N214&gt;0,O$3,0)</f>
        <v>0.5</v>
      </c>
      <c r="P214" s="19">
        <f t="shared" si="6"/>
        <v>1.98</v>
      </c>
      <c r="Q214" s="21">
        <f t="shared" ref="Q214" si="526">P214+Q213</f>
        <v>105.68</v>
      </c>
      <c r="R214" s="35"/>
    </row>
    <row r="215" spans="1:18" x14ac:dyDescent="0.2">
      <c r="A215" s="37"/>
      <c r="B215" s="13">
        <f t="shared" si="2"/>
        <v>211</v>
      </c>
      <c r="C215" s="2" t="s">
        <v>829</v>
      </c>
      <c r="D215" s="28">
        <v>45057</v>
      </c>
      <c r="E215" s="2" t="s">
        <v>36</v>
      </c>
      <c r="F215" s="23" t="s">
        <v>18</v>
      </c>
      <c r="G215" s="23" t="s">
        <v>99</v>
      </c>
      <c r="H215" s="23">
        <v>1200</v>
      </c>
      <c r="I215" s="23" t="s">
        <v>78</v>
      </c>
      <c r="J215" s="23" t="s">
        <v>74</v>
      </c>
      <c r="K215" s="12" t="s">
        <v>5</v>
      </c>
      <c r="L215" s="4">
        <v>2.2400000000000002</v>
      </c>
      <c r="M215" s="10">
        <f t="shared" ref="M215" si="527">IF(L215&gt;0,M$3,0)</f>
        <v>1</v>
      </c>
      <c r="N215" s="11">
        <v>1.27</v>
      </c>
      <c r="O215" s="10">
        <f t="shared" ref="O215" si="528">IF(N215&gt;0,O$3,0)</f>
        <v>0.5</v>
      </c>
      <c r="P215" s="19">
        <f t="shared" si="6"/>
        <v>-0.87</v>
      </c>
      <c r="Q215" s="21">
        <f t="shared" ref="Q215" si="529">P215+Q214</f>
        <v>104.81</v>
      </c>
      <c r="R215" s="35"/>
    </row>
    <row r="216" spans="1:18" x14ac:dyDescent="0.2">
      <c r="A216" s="37"/>
      <c r="B216" s="13">
        <f t="shared" si="2"/>
        <v>212</v>
      </c>
      <c r="C216" s="2" t="s">
        <v>830</v>
      </c>
      <c r="D216" s="28">
        <v>45058</v>
      </c>
      <c r="E216" s="2" t="s">
        <v>8</v>
      </c>
      <c r="F216" s="23" t="s">
        <v>29</v>
      </c>
      <c r="G216" s="23" t="s">
        <v>53</v>
      </c>
      <c r="H216" s="23">
        <v>1300</v>
      </c>
      <c r="I216" s="23" t="s">
        <v>78</v>
      </c>
      <c r="J216" s="23" t="s">
        <v>74</v>
      </c>
      <c r="K216" s="12" t="s">
        <v>65</v>
      </c>
      <c r="L216" s="4">
        <v>4.3099999999999996</v>
      </c>
      <c r="M216" s="10">
        <f t="shared" ref="M216" si="530">IF(L216&gt;0,M$3,0)</f>
        <v>1</v>
      </c>
      <c r="N216" s="11">
        <v>1.92</v>
      </c>
      <c r="O216" s="10">
        <f t="shared" ref="O216" si="531">IF(N216&gt;0,O$3,0)</f>
        <v>0.5</v>
      </c>
      <c r="P216" s="19">
        <f t="shared" si="6"/>
        <v>-1.5</v>
      </c>
      <c r="Q216" s="21">
        <f t="shared" ref="Q216" si="532">P216+Q215</f>
        <v>103.31</v>
      </c>
      <c r="R216" s="35"/>
    </row>
    <row r="217" spans="1:18" x14ac:dyDescent="0.2">
      <c r="A217" s="37"/>
      <c r="B217" s="13">
        <f t="shared" si="2"/>
        <v>213</v>
      </c>
      <c r="C217" s="2" t="s">
        <v>596</v>
      </c>
      <c r="D217" s="28">
        <v>45058</v>
      </c>
      <c r="E217" s="2" t="s">
        <v>8</v>
      </c>
      <c r="F217" s="23" t="s">
        <v>27</v>
      </c>
      <c r="G217" s="23" t="s">
        <v>53</v>
      </c>
      <c r="H217" s="23">
        <v>1000</v>
      </c>
      <c r="I217" s="23" t="s">
        <v>78</v>
      </c>
      <c r="J217" s="23" t="s">
        <v>74</v>
      </c>
      <c r="K217" s="12" t="s">
        <v>65</v>
      </c>
      <c r="L217" s="4">
        <v>12.46</v>
      </c>
      <c r="M217" s="10">
        <f t="shared" ref="M217" si="533">IF(L217&gt;0,M$3,0)</f>
        <v>1</v>
      </c>
      <c r="N217" s="11">
        <v>3.7</v>
      </c>
      <c r="O217" s="10">
        <f t="shared" ref="O217" si="534">IF(N217&gt;0,O$3,0)</f>
        <v>0.5</v>
      </c>
      <c r="P217" s="19">
        <f t="shared" si="6"/>
        <v>-1.5</v>
      </c>
      <c r="Q217" s="21">
        <f t="shared" ref="Q217" si="535">P217+Q216</f>
        <v>101.81</v>
      </c>
      <c r="R217" s="35"/>
    </row>
    <row r="218" spans="1:18" x14ac:dyDescent="0.2">
      <c r="A218" s="37"/>
      <c r="B218" s="13">
        <f t="shared" si="2"/>
        <v>214</v>
      </c>
      <c r="C218" s="2" t="s">
        <v>831</v>
      </c>
      <c r="D218" s="28">
        <v>45058</v>
      </c>
      <c r="E218" s="2" t="s">
        <v>8</v>
      </c>
      <c r="F218" s="23" t="s">
        <v>27</v>
      </c>
      <c r="G218" s="23" t="s">
        <v>53</v>
      </c>
      <c r="H218" s="23">
        <v>1000</v>
      </c>
      <c r="I218" s="23" t="s">
        <v>78</v>
      </c>
      <c r="J218" s="23" t="s">
        <v>74</v>
      </c>
      <c r="K218" s="12" t="s">
        <v>49</v>
      </c>
      <c r="L218" s="4">
        <v>14.69</v>
      </c>
      <c r="M218" s="10">
        <f t="shared" ref="M218" si="536">IF(L218&gt;0,M$3,0)</f>
        <v>1</v>
      </c>
      <c r="N218" s="11">
        <v>3.93</v>
      </c>
      <c r="O218" s="10">
        <f t="shared" ref="O218" si="537">IF(N218&gt;0,O$3,0)</f>
        <v>0.5</v>
      </c>
      <c r="P218" s="19">
        <f t="shared" si="6"/>
        <v>-1.5</v>
      </c>
      <c r="Q218" s="21">
        <f t="shared" ref="Q218" si="538">P218+Q217</f>
        <v>100.31</v>
      </c>
      <c r="R218" s="35"/>
    </row>
    <row r="219" spans="1:18" x14ac:dyDescent="0.2">
      <c r="A219" s="37"/>
      <c r="B219" s="13">
        <f t="shared" si="2"/>
        <v>215</v>
      </c>
      <c r="C219" s="2" t="s">
        <v>832</v>
      </c>
      <c r="D219" s="28">
        <v>45059</v>
      </c>
      <c r="E219" s="2" t="s">
        <v>24</v>
      </c>
      <c r="F219" s="23" t="s">
        <v>18</v>
      </c>
      <c r="G219" s="23" t="s">
        <v>99</v>
      </c>
      <c r="H219" s="23">
        <v>1100</v>
      </c>
      <c r="I219" s="23" t="s">
        <v>78</v>
      </c>
      <c r="J219" s="23" t="s">
        <v>74</v>
      </c>
      <c r="K219" s="12" t="s">
        <v>1</v>
      </c>
      <c r="L219" s="4">
        <v>3.1</v>
      </c>
      <c r="M219" s="10">
        <f t="shared" ref="M219" si="539">IF(L219&gt;0,M$3,0)</f>
        <v>1</v>
      </c>
      <c r="N219" s="11">
        <v>1.43</v>
      </c>
      <c r="O219" s="10">
        <f t="shared" ref="O219" si="540">IF(N219&gt;0,O$3,0)</f>
        <v>0.5</v>
      </c>
      <c r="P219" s="19">
        <f t="shared" si="6"/>
        <v>-0.79</v>
      </c>
      <c r="Q219" s="21">
        <f t="shared" ref="Q219" si="541">P219+Q218</f>
        <v>99.52</v>
      </c>
      <c r="R219" s="35"/>
    </row>
    <row r="220" spans="1:18" x14ac:dyDescent="0.2">
      <c r="A220" s="37"/>
      <c r="B220" s="13">
        <f t="shared" si="2"/>
        <v>216</v>
      </c>
      <c r="C220" s="2" t="s">
        <v>833</v>
      </c>
      <c r="D220" s="28">
        <v>45060</v>
      </c>
      <c r="E220" s="2" t="s">
        <v>25</v>
      </c>
      <c r="F220" s="23" t="s">
        <v>18</v>
      </c>
      <c r="G220" s="23" t="s">
        <v>99</v>
      </c>
      <c r="H220" s="23">
        <v>1100</v>
      </c>
      <c r="I220" s="23" t="s">
        <v>78</v>
      </c>
      <c r="J220" s="23" t="s">
        <v>74</v>
      </c>
      <c r="K220" s="12" t="s">
        <v>2</v>
      </c>
      <c r="L220" s="4">
        <v>2.0499999999999998</v>
      </c>
      <c r="M220" s="10">
        <f t="shared" ref="M220" si="542">IF(L220&gt;0,M$3,0)</f>
        <v>1</v>
      </c>
      <c r="N220" s="11">
        <v>1.33</v>
      </c>
      <c r="O220" s="10">
        <f t="shared" ref="O220" si="543">IF(N220&gt;0,O$3,0)</f>
        <v>0.5</v>
      </c>
      <c r="P220" s="19">
        <f t="shared" si="6"/>
        <v>1.22</v>
      </c>
      <c r="Q220" s="21">
        <f t="shared" ref="Q220" si="544">P220+Q219</f>
        <v>100.74</v>
      </c>
      <c r="R220" s="35"/>
    </row>
    <row r="221" spans="1:18" x14ac:dyDescent="0.2">
      <c r="A221" s="37"/>
      <c r="B221" s="13">
        <f t="shared" si="2"/>
        <v>217</v>
      </c>
      <c r="C221" s="2" t="s">
        <v>835</v>
      </c>
      <c r="D221" s="28">
        <v>45061</v>
      </c>
      <c r="E221" s="2" t="s">
        <v>7</v>
      </c>
      <c r="F221" s="23" t="s">
        <v>29</v>
      </c>
      <c r="G221" s="23" t="s">
        <v>99</v>
      </c>
      <c r="H221" s="23">
        <v>1100</v>
      </c>
      <c r="I221" s="23" t="s">
        <v>78</v>
      </c>
      <c r="J221" s="23" t="s">
        <v>74</v>
      </c>
      <c r="K221" s="12" t="s">
        <v>5</v>
      </c>
      <c r="L221" s="4">
        <v>6.9</v>
      </c>
      <c r="M221" s="10">
        <f t="shared" ref="M221" si="545">IF(L221&gt;0,M$3,0)</f>
        <v>1</v>
      </c>
      <c r="N221" s="11">
        <v>2.21</v>
      </c>
      <c r="O221" s="10">
        <f t="shared" ref="O221" si="546">IF(N221&gt;0,O$3,0)</f>
        <v>0.5</v>
      </c>
      <c r="P221" s="19">
        <f t="shared" si="6"/>
        <v>-0.4</v>
      </c>
      <c r="Q221" s="21">
        <f t="shared" ref="Q221" si="547">P221+Q220</f>
        <v>100.33999999999999</v>
      </c>
      <c r="R221" s="35"/>
    </row>
    <row r="222" spans="1:18" x14ac:dyDescent="0.2">
      <c r="A222" s="37"/>
      <c r="B222" s="13">
        <f t="shared" si="2"/>
        <v>218</v>
      </c>
      <c r="C222" s="2" t="s">
        <v>836</v>
      </c>
      <c r="D222" s="28">
        <v>45063</v>
      </c>
      <c r="E222" s="2" t="s">
        <v>32</v>
      </c>
      <c r="F222" s="23" t="s">
        <v>18</v>
      </c>
      <c r="G222" s="23" t="s">
        <v>99</v>
      </c>
      <c r="H222" s="23">
        <v>1100</v>
      </c>
      <c r="I222" s="23" t="s">
        <v>78</v>
      </c>
      <c r="J222" s="23" t="s">
        <v>74</v>
      </c>
      <c r="K222" s="12" t="s">
        <v>93</v>
      </c>
      <c r="L222" s="4">
        <v>34</v>
      </c>
      <c r="M222" s="10">
        <f t="shared" ref="M222" si="548">IF(L222&gt;0,M$3,0)</f>
        <v>1</v>
      </c>
      <c r="N222" s="11">
        <v>7.8</v>
      </c>
      <c r="O222" s="10">
        <f t="shared" ref="O222" si="549">IF(N222&gt;0,O$3,0)</f>
        <v>0.5</v>
      </c>
      <c r="P222" s="19">
        <f t="shared" si="6"/>
        <v>-1.5</v>
      </c>
      <c r="Q222" s="21">
        <f t="shared" ref="Q222" si="550">P222+Q221</f>
        <v>98.839999999999989</v>
      </c>
      <c r="R222" s="35"/>
    </row>
    <row r="223" spans="1:18" x14ac:dyDescent="0.2">
      <c r="A223" s="37"/>
      <c r="B223" s="13">
        <f t="shared" si="2"/>
        <v>219</v>
      </c>
      <c r="C223" s="2" t="s">
        <v>838</v>
      </c>
      <c r="D223" s="28">
        <v>45063</v>
      </c>
      <c r="E223" s="2" t="s">
        <v>100</v>
      </c>
      <c r="F223" s="23" t="s">
        <v>33</v>
      </c>
      <c r="G223" s="23" t="s">
        <v>433</v>
      </c>
      <c r="H223" s="23">
        <v>1000</v>
      </c>
      <c r="I223" s="23" t="s">
        <v>79</v>
      </c>
      <c r="J223" s="23" t="s">
        <v>101</v>
      </c>
      <c r="K223" s="12" t="s">
        <v>71</v>
      </c>
      <c r="L223" s="4">
        <v>23.55</v>
      </c>
      <c r="M223" s="10">
        <f t="shared" ref="M223" si="551">IF(L223&gt;0,M$3,0)</f>
        <v>1</v>
      </c>
      <c r="N223" s="11">
        <v>5.35</v>
      </c>
      <c r="O223" s="10">
        <f t="shared" ref="O223" si="552">IF(N223&gt;0,O$3,0)</f>
        <v>0.5</v>
      </c>
      <c r="P223" s="19">
        <f t="shared" si="6"/>
        <v>-1.5</v>
      </c>
      <c r="Q223" s="21">
        <f t="shared" ref="Q223" si="553">P223+Q222</f>
        <v>97.339999999999989</v>
      </c>
      <c r="R223" s="35"/>
    </row>
    <row r="224" spans="1:18" x14ac:dyDescent="0.2">
      <c r="A224" s="37"/>
      <c r="B224" s="13">
        <f t="shared" si="2"/>
        <v>220</v>
      </c>
      <c r="C224" s="2" t="s">
        <v>839</v>
      </c>
      <c r="D224" s="28">
        <v>45064</v>
      </c>
      <c r="E224" s="2" t="s">
        <v>28</v>
      </c>
      <c r="F224" s="23" t="s">
        <v>18</v>
      </c>
      <c r="G224" s="23" t="s">
        <v>53</v>
      </c>
      <c r="H224" s="23">
        <v>1218</v>
      </c>
      <c r="I224" s="23" t="s">
        <v>79</v>
      </c>
      <c r="J224" s="23" t="s">
        <v>74</v>
      </c>
      <c r="K224" s="12" t="s">
        <v>5</v>
      </c>
      <c r="L224" s="4">
        <v>21.84</v>
      </c>
      <c r="M224" s="10">
        <f t="shared" ref="M224" si="554">IF(L224&gt;0,M$3,0)</f>
        <v>1</v>
      </c>
      <c r="N224" s="11">
        <v>2.97</v>
      </c>
      <c r="O224" s="10">
        <f t="shared" ref="O224" si="555">IF(N224&gt;0,O$3,0)</f>
        <v>0.5</v>
      </c>
      <c r="P224" s="19">
        <f t="shared" si="6"/>
        <v>-0.01</v>
      </c>
      <c r="Q224" s="21">
        <f t="shared" ref="Q224" si="556">P224+Q223</f>
        <v>97.329999999999984</v>
      </c>
      <c r="R224" s="35"/>
    </row>
    <row r="225" spans="1:18" x14ac:dyDescent="0.2">
      <c r="A225" s="37"/>
      <c r="B225" s="13">
        <f t="shared" si="2"/>
        <v>221</v>
      </c>
      <c r="C225" s="2" t="s">
        <v>840</v>
      </c>
      <c r="D225" s="28">
        <v>45065</v>
      </c>
      <c r="E225" s="2" t="s">
        <v>42</v>
      </c>
      <c r="F225" s="23" t="s">
        <v>3</v>
      </c>
      <c r="G225" s="23" t="s">
        <v>53</v>
      </c>
      <c r="H225" s="23">
        <v>1200</v>
      </c>
      <c r="I225" s="23" t="s">
        <v>78</v>
      </c>
      <c r="J225" s="23" t="s">
        <v>74</v>
      </c>
      <c r="K225" s="12" t="s">
        <v>2</v>
      </c>
      <c r="L225" s="4">
        <v>1.55</v>
      </c>
      <c r="M225" s="10">
        <f t="shared" ref="M225" si="557">IF(L225&gt;0,M$3,0)</f>
        <v>1</v>
      </c>
      <c r="N225" s="11">
        <v>1.1200000000000001</v>
      </c>
      <c r="O225" s="10">
        <f t="shared" ref="O225" si="558">IF(N225&gt;0,O$3,0)</f>
        <v>0.5</v>
      </c>
      <c r="P225" s="19">
        <f t="shared" si="6"/>
        <v>0.61</v>
      </c>
      <c r="Q225" s="21">
        <f t="shared" ref="Q225" si="559">P225+Q224</f>
        <v>97.939999999999984</v>
      </c>
      <c r="R225" s="35"/>
    </row>
    <row r="226" spans="1:18" x14ac:dyDescent="0.2">
      <c r="A226" s="37"/>
      <c r="B226" s="13">
        <f t="shared" si="2"/>
        <v>222</v>
      </c>
      <c r="C226" s="2" t="s">
        <v>841</v>
      </c>
      <c r="D226" s="28">
        <v>45065</v>
      </c>
      <c r="E226" s="2" t="s">
        <v>8</v>
      </c>
      <c r="F226" s="23" t="s">
        <v>27</v>
      </c>
      <c r="G226" s="23" t="s">
        <v>53</v>
      </c>
      <c r="H226" s="23">
        <v>1200</v>
      </c>
      <c r="I226" s="23" t="s">
        <v>78</v>
      </c>
      <c r="J226" s="23" t="s">
        <v>74</v>
      </c>
      <c r="K226" s="12" t="s">
        <v>2</v>
      </c>
      <c r="L226" s="4">
        <v>2.04</v>
      </c>
      <c r="M226" s="10">
        <f t="shared" ref="M226" si="560">IF(L226&gt;0,M$3,0)</f>
        <v>1</v>
      </c>
      <c r="N226" s="11">
        <v>1.1299999999999999</v>
      </c>
      <c r="O226" s="10">
        <f t="shared" ref="O226" si="561">IF(N226&gt;0,O$3,0)</f>
        <v>0.5</v>
      </c>
      <c r="P226" s="19">
        <f t="shared" si="6"/>
        <v>1.1100000000000001</v>
      </c>
      <c r="Q226" s="21">
        <f t="shared" ref="Q226" si="562">P226+Q225</f>
        <v>99.049999999999983</v>
      </c>
      <c r="R226" s="35"/>
    </row>
    <row r="227" spans="1:18" x14ac:dyDescent="0.2">
      <c r="A227" s="37"/>
      <c r="B227" s="13">
        <f t="shared" si="2"/>
        <v>223</v>
      </c>
      <c r="C227" s="2" t="s">
        <v>842</v>
      </c>
      <c r="D227" s="28">
        <v>45066</v>
      </c>
      <c r="E227" s="2" t="s">
        <v>114</v>
      </c>
      <c r="F227" s="23" t="s">
        <v>29</v>
      </c>
      <c r="G227" s="23" t="s">
        <v>53</v>
      </c>
      <c r="H227" s="23">
        <v>1000</v>
      </c>
      <c r="I227" s="23" t="s">
        <v>79</v>
      </c>
      <c r="J227" s="23" t="s">
        <v>74</v>
      </c>
      <c r="K227" s="12" t="s">
        <v>46</v>
      </c>
      <c r="L227" s="4">
        <v>3.04</v>
      </c>
      <c r="M227" s="10">
        <f t="shared" ref="M227" si="563">IF(L227&gt;0,M$3,0)</f>
        <v>1</v>
      </c>
      <c r="N227" s="11">
        <v>1.43</v>
      </c>
      <c r="O227" s="10">
        <f t="shared" ref="O227" si="564">IF(N227&gt;0,O$3,0)</f>
        <v>0.5</v>
      </c>
      <c r="P227" s="19">
        <f t="shared" si="6"/>
        <v>-1.5</v>
      </c>
      <c r="Q227" s="21">
        <f t="shared" ref="Q227" si="565">P227+Q226</f>
        <v>97.549999999999983</v>
      </c>
      <c r="R227" s="35"/>
    </row>
    <row r="228" spans="1:18" x14ac:dyDescent="0.2">
      <c r="A228" s="37"/>
      <c r="B228" s="13">
        <f t="shared" si="2"/>
        <v>224</v>
      </c>
      <c r="C228" s="2" t="s">
        <v>843</v>
      </c>
      <c r="D228" s="28">
        <v>45067</v>
      </c>
      <c r="E228" s="2" t="s">
        <v>499</v>
      </c>
      <c r="F228" s="23" t="s">
        <v>29</v>
      </c>
      <c r="G228" s="23" t="s">
        <v>53</v>
      </c>
      <c r="H228" s="23">
        <v>1400</v>
      </c>
      <c r="I228" s="23" t="s">
        <v>78</v>
      </c>
      <c r="J228" s="23" t="s">
        <v>74</v>
      </c>
      <c r="K228" s="12" t="s">
        <v>2</v>
      </c>
      <c r="L228" s="4">
        <v>4.33</v>
      </c>
      <c r="M228" s="10">
        <f t="shared" ref="M228" si="566">IF(L228&gt;0,M$3,0)</f>
        <v>1</v>
      </c>
      <c r="N228" s="11">
        <v>1.84</v>
      </c>
      <c r="O228" s="10">
        <f t="shared" ref="O228" si="567">IF(N228&gt;0,O$3,0)</f>
        <v>0.5</v>
      </c>
      <c r="P228" s="19">
        <f t="shared" si="6"/>
        <v>3.75</v>
      </c>
      <c r="Q228" s="21">
        <f t="shared" ref="Q228" si="568">P228+Q227</f>
        <v>101.29999999999998</v>
      </c>
      <c r="R228" s="35"/>
    </row>
    <row r="229" spans="1:18" x14ac:dyDescent="0.2">
      <c r="A229" s="37"/>
      <c r="B229" s="13">
        <f t="shared" si="2"/>
        <v>225</v>
      </c>
      <c r="C229" s="2" t="s">
        <v>848</v>
      </c>
      <c r="D229" s="28">
        <v>45068</v>
      </c>
      <c r="E229" s="2" t="s">
        <v>25</v>
      </c>
      <c r="F229" s="23" t="s">
        <v>3</v>
      </c>
      <c r="G229" s="23" t="s">
        <v>53</v>
      </c>
      <c r="H229" s="23">
        <v>1200</v>
      </c>
      <c r="I229" s="23" t="s">
        <v>76</v>
      </c>
      <c r="J229" s="23" t="s">
        <v>74</v>
      </c>
      <c r="K229" s="12" t="s">
        <v>2</v>
      </c>
      <c r="L229" s="4">
        <v>3.4</v>
      </c>
      <c r="M229" s="10">
        <f t="shared" ref="M229" si="569">IF(L229&gt;0,M$3,0)</f>
        <v>1</v>
      </c>
      <c r="N229" s="11">
        <v>1.71</v>
      </c>
      <c r="O229" s="10">
        <f t="shared" ref="O229" si="570">IF(N229&gt;0,O$3,0)</f>
        <v>0.5</v>
      </c>
      <c r="P229" s="19">
        <f t="shared" si="6"/>
        <v>2.76</v>
      </c>
      <c r="Q229" s="21">
        <f t="shared" ref="Q229" si="571">P229+Q228</f>
        <v>104.05999999999999</v>
      </c>
      <c r="R229" s="35"/>
    </row>
    <row r="230" spans="1:18" x14ac:dyDescent="0.2">
      <c r="A230" s="37"/>
      <c r="B230" s="13">
        <f t="shared" si="2"/>
        <v>226</v>
      </c>
      <c r="C230" s="2" t="s">
        <v>849</v>
      </c>
      <c r="D230" s="28">
        <v>45068</v>
      </c>
      <c r="E230" s="2" t="s">
        <v>69</v>
      </c>
      <c r="F230" s="23" t="s">
        <v>3</v>
      </c>
      <c r="G230" s="23" t="s">
        <v>53</v>
      </c>
      <c r="H230" s="23">
        <v>900</v>
      </c>
      <c r="I230" s="23" t="s">
        <v>78</v>
      </c>
      <c r="J230" s="23" t="s">
        <v>87</v>
      </c>
      <c r="K230" s="12" t="s">
        <v>2</v>
      </c>
      <c r="L230" s="4">
        <v>2.19</v>
      </c>
      <c r="M230" s="10">
        <f t="shared" ref="M230" si="572">IF(L230&gt;0,M$3,0)</f>
        <v>1</v>
      </c>
      <c r="N230" s="11">
        <v>1.53</v>
      </c>
      <c r="O230" s="10">
        <f t="shared" ref="O230" si="573">IF(N230&gt;0,O$3,0)</f>
        <v>0.5</v>
      </c>
      <c r="P230" s="19">
        <f t="shared" si="6"/>
        <v>1.46</v>
      </c>
      <c r="Q230" s="21">
        <f t="shared" ref="Q230" si="574">P230+Q229</f>
        <v>105.51999999999998</v>
      </c>
      <c r="R230" s="35"/>
    </row>
    <row r="231" spans="1:18" x14ac:dyDescent="0.2">
      <c r="A231" s="37"/>
      <c r="B231" s="13">
        <f t="shared" si="2"/>
        <v>227</v>
      </c>
      <c r="C231" s="2" t="s">
        <v>850</v>
      </c>
      <c r="D231" s="28">
        <v>45070</v>
      </c>
      <c r="E231" s="2" t="s">
        <v>19</v>
      </c>
      <c r="F231" s="23" t="s">
        <v>29</v>
      </c>
      <c r="G231" s="23" t="s">
        <v>53</v>
      </c>
      <c r="H231" s="23">
        <v>1200</v>
      </c>
      <c r="I231" s="23" t="s">
        <v>78</v>
      </c>
      <c r="J231" s="23" t="s">
        <v>74</v>
      </c>
      <c r="K231" s="12" t="s">
        <v>2</v>
      </c>
      <c r="L231" s="4">
        <v>2.71</v>
      </c>
      <c r="M231" s="10">
        <f t="shared" ref="M231" si="575">IF(L231&gt;0,M$3,0)</f>
        <v>1</v>
      </c>
      <c r="N231" s="11">
        <v>1.29</v>
      </c>
      <c r="O231" s="10">
        <f t="shared" ref="O231" si="576">IF(N231&gt;0,O$3,0)</f>
        <v>0.5</v>
      </c>
      <c r="P231" s="19">
        <f t="shared" si="6"/>
        <v>1.86</v>
      </c>
      <c r="Q231" s="21">
        <f t="shared" ref="Q231" si="577">P231+Q230</f>
        <v>107.37999999999998</v>
      </c>
      <c r="R231" s="35"/>
    </row>
    <row r="232" spans="1:18" x14ac:dyDescent="0.2">
      <c r="A232" s="37"/>
      <c r="B232" s="13">
        <f t="shared" si="2"/>
        <v>228</v>
      </c>
      <c r="C232" s="2" t="s">
        <v>851</v>
      </c>
      <c r="D232" s="28">
        <v>45070</v>
      </c>
      <c r="E232" s="2" t="s">
        <v>19</v>
      </c>
      <c r="F232" s="23" t="s">
        <v>29</v>
      </c>
      <c r="G232" s="23" t="s">
        <v>53</v>
      </c>
      <c r="H232" s="23">
        <v>1200</v>
      </c>
      <c r="I232" s="23" t="s">
        <v>78</v>
      </c>
      <c r="J232" s="23" t="s">
        <v>74</v>
      </c>
      <c r="K232" s="12" t="s">
        <v>65</v>
      </c>
      <c r="L232" s="4">
        <v>4.6500000000000004</v>
      </c>
      <c r="M232" s="10">
        <f t="shared" ref="M232" si="578">IF(L232&gt;0,M$3,0)</f>
        <v>1</v>
      </c>
      <c r="N232" s="11">
        <v>1.64</v>
      </c>
      <c r="O232" s="10">
        <f t="shared" ref="O232" si="579">IF(N232&gt;0,O$3,0)</f>
        <v>0.5</v>
      </c>
      <c r="P232" s="19">
        <f t="shared" si="6"/>
        <v>-1.5</v>
      </c>
      <c r="Q232" s="21">
        <f t="shared" ref="Q232" si="580">P232+Q231</f>
        <v>105.87999999999998</v>
      </c>
      <c r="R232" s="35"/>
    </row>
    <row r="233" spans="1:18" x14ac:dyDescent="0.2">
      <c r="A233" s="37"/>
      <c r="B233" s="13">
        <f t="shared" si="2"/>
        <v>229</v>
      </c>
      <c r="C233" s="2" t="s">
        <v>852</v>
      </c>
      <c r="D233" s="28">
        <v>45071</v>
      </c>
      <c r="E233" s="2" t="s">
        <v>66</v>
      </c>
      <c r="F233" s="23" t="s">
        <v>3</v>
      </c>
      <c r="G233" s="23" t="s">
        <v>53</v>
      </c>
      <c r="H233" s="23">
        <v>1100</v>
      </c>
      <c r="I233" s="23" t="s">
        <v>78</v>
      </c>
      <c r="J233" s="23" t="s">
        <v>74</v>
      </c>
      <c r="K233" s="12" t="s">
        <v>2</v>
      </c>
      <c r="L233" s="4">
        <v>4</v>
      </c>
      <c r="M233" s="10">
        <f t="shared" ref="M233" si="581">IF(L233&gt;0,M$3,0)</f>
        <v>1</v>
      </c>
      <c r="N233" s="11">
        <v>1.81</v>
      </c>
      <c r="O233" s="10">
        <f t="shared" ref="O233" si="582">IF(N233&gt;0,O$3,0)</f>
        <v>0.5</v>
      </c>
      <c r="P233" s="19">
        <f t="shared" si="6"/>
        <v>3.41</v>
      </c>
      <c r="Q233" s="21">
        <f t="shared" ref="Q233" si="583">P233+Q232</f>
        <v>109.28999999999998</v>
      </c>
      <c r="R233" s="35"/>
    </row>
    <row r="234" spans="1:18" x14ac:dyDescent="0.2">
      <c r="A234" s="37"/>
      <c r="B234" s="13">
        <f t="shared" si="2"/>
        <v>230</v>
      </c>
      <c r="C234" s="2" t="s">
        <v>853</v>
      </c>
      <c r="D234" s="28">
        <v>45071</v>
      </c>
      <c r="E234" s="2" t="s">
        <v>36</v>
      </c>
      <c r="F234" s="23" t="s">
        <v>29</v>
      </c>
      <c r="G234" s="23" t="s">
        <v>53</v>
      </c>
      <c r="H234" s="23">
        <v>1200</v>
      </c>
      <c r="I234" s="23" t="s">
        <v>78</v>
      </c>
      <c r="J234" s="23" t="s">
        <v>74</v>
      </c>
      <c r="K234" s="12" t="s">
        <v>46</v>
      </c>
      <c r="L234" s="4">
        <v>3</v>
      </c>
      <c r="M234" s="10">
        <f t="shared" ref="M234" si="584">IF(L234&gt;0,M$3,0)</f>
        <v>1</v>
      </c>
      <c r="N234" s="11">
        <v>1.31</v>
      </c>
      <c r="O234" s="10">
        <f t="shared" ref="O234" si="585">IF(N234&gt;0,O$3,0)</f>
        <v>0.5</v>
      </c>
      <c r="P234" s="19">
        <f t="shared" si="6"/>
        <v>-1.5</v>
      </c>
      <c r="Q234" s="21">
        <f t="shared" ref="Q234" si="586">P234+Q233</f>
        <v>107.78999999999998</v>
      </c>
      <c r="R234" s="35"/>
    </row>
    <row r="235" spans="1:18" x14ac:dyDescent="0.2">
      <c r="A235" s="37"/>
      <c r="B235" s="13">
        <f t="shared" si="2"/>
        <v>231</v>
      </c>
      <c r="C235" s="2" t="s">
        <v>854</v>
      </c>
      <c r="D235" s="28">
        <v>45071</v>
      </c>
      <c r="E235" s="2" t="s">
        <v>36</v>
      </c>
      <c r="F235" s="23" t="s">
        <v>3</v>
      </c>
      <c r="G235" s="23" t="s">
        <v>53</v>
      </c>
      <c r="H235" s="23">
        <v>1400</v>
      </c>
      <c r="I235" s="23" t="s">
        <v>78</v>
      </c>
      <c r="J235" s="23" t="s">
        <v>74</v>
      </c>
      <c r="K235" s="12" t="s">
        <v>2</v>
      </c>
      <c r="L235" s="4">
        <v>2.2599999999999998</v>
      </c>
      <c r="M235" s="10">
        <f t="shared" ref="M235" si="587">IF(L235&gt;0,M$3,0)</f>
        <v>1</v>
      </c>
      <c r="N235" s="11">
        <v>1.22</v>
      </c>
      <c r="O235" s="10">
        <f t="shared" ref="O235" si="588">IF(N235&gt;0,O$3,0)</f>
        <v>0.5</v>
      </c>
      <c r="P235" s="19">
        <f t="shared" si="6"/>
        <v>1.37</v>
      </c>
      <c r="Q235" s="21">
        <f t="shared" ref="Q235" si="589">P235+Q234</f>
        <v>109.15999999999998</v>
      </c>
      <c r="R235" s="35"/>
    </row>
    <row r="236" spans="1:18" x14ac:dyDescent="0.2">
      <c r="A236" s="37"/>
      <c r="B236" s="13">
        <f t="shared" si="2"/>
        <v>232</v>
      </c>
      <c r="C236" s="2" t="s">
        <v>855</v>
      </c>
      <c r="D236" s="28">
        <v>45072</v>
      </c>
      <c r="E236" s="2" t="s">
        <v>8</v>
      </c>
      <c r="F236" s="23" t="s">
        <v>29</v>
      </c>
      <c r="G236" s="23" t="s">
        <v>53</v>
      </c>
      <c r="H236" s="23">
        <v>1300</v>
      </c>
      <c r="I236" s="23" t="s">
        <v>80</v>
      </c>
      <c r="J236" s="23" t="s">
        <v>74</v>
      </c>
      <c r="K236" s="12" t="s">
        <v>52</v>
      </c>
      <c r="L236" s="4">
        <v>2.68</v>
      </c>
      <c r="M236" s="10">
        <f t="shared" ref="M236" si="590">IF(L236&gt;0,M$3,0)</f>
        <v>1</v>
      </c>
      <c r="N236" s="11">
        <v>1.91</v>
      </c>
      <c r="O236" s="10">
        <f t="shared" ref="O236" si="591">IF(N236&gt;0,O$3,0)</f>
        <v>0.5</v>
      </c>
      <c r="P236" s="19">
        <f t="shared" si="6"/>
        <v>-1.5</v>
      </c>
      <c r="Q236" s="21">
        <f t="shared" ref="Q236" si="592">P236+Q235</f>
        <v>107.65999999999998</v>
      </c>
      <c r="R236" s="35"/>
    </row>
    <row r="237" spans="1:18" x14ac:dyDescent="0.2">
      <c r="A237" s="37"/>
      <c r="B237" s="13">
        <f t="shared" si="2"/>
        <v>233</v>
      </c>
      <c r="C237" s="2" t="s">
        <v>858</v>
      </c>
      <c r="D237" s="28">
        <v>45074</v>
      </c>
      <c r="E237" s="2" t="s">
        <v>25</v>
      </c>
      <c r="F237" s="23" t="s">
        <v>3</v>
      </c>
      <c r="G237" s="23" t="s">
        <v>53</v>
      </c>
      <c r="H237" s="23">
        <v>1200</v>
      </c>
      <c r="I237" s="23" t="s">
        <v>80</v>
      </c>
      <c r="J237" s="23" t="s">
        <v>74</v>
      </c>
      <c r="K237" s="12" t="s">
        <v>5</v>
      </c>
      <c r="L237" s="4">
        <v>8.18</v>
      </c>
      <c r="M237" s="10">
        <f t="shared" ref="M237" si="593">IF(L237&gt;0,M$3,0)</f>
        <v>1</v>
      </c>
      <c r="N237" s="11">
        <v>2.16</v>
      </c>
      <c r="O237" s="10">
        <f t="shared" ref="O237" si="594">IF(N237&gt;0,O$3,0)</f>
        <v>0.5</v>
      </c>
      <c r="P237" s="19">
        <f t="shared" si="6"/>
        <v>-0.42</v>
      </c>
      <c r="Q237" s="21">
        <f t="shared" ref="Q237" si="595">P237+Q236</f>
        <v>107.23999999999998</v>
      </c>
      <c r="R237" s="35"/>
    </row>
    <row r="238" spans="1:18" x14ac:dyDescent="0.2">
      <c r="A238" s="37"/>
      <c r="B238" s="13">
        <f t="shared" si="2"/>
        <v>234</v>
      </c>
      <c r="C238" s="2" t="s">
        <v>470</v>
      </c>
      <c r="D238" s="28">
        <v>45074</v>
      </c>
      <c r="E238" s="2" t="s">
        <v>861</v>
      </c>
      <c r="F238" s="23" t="s">
        <v>27</v>
      </c>
      <c r="G238" s="23" t="s">
        <v>53</v>
      </c>
      <c r="H238" s="23">
        <v>1200</v>
      </c>
      <c r="I238" s="23" t="s">
        <v>79</v>
      </c>
      <c r="J238" s="23" t="s">
        <v>88</v>
      </c>
      <c r="K238" s="12" t="s">
        <v>52</v>
      </c>
      <c r="L238" s="4">
        <v>6.6</v>
      </c>
      <c r="M238" s="10">
        <f t="shared" ref="M238" si="596">IF(L238&gt;0,M$3,0)</f>
        <v>1</v>
      </c>
      <c r="N238" s="11">
        <v>2.34</v>
      </c>
      <c r="O238" s="10">
        <f t="shared" ref="O238" si="597">IF(N238&gt;0,O$3,0)</f>
        <v>0.5</v>
      </c>
      <c r="P238" s="19">
        <f t="shared" si="6"/>
        <v>-1.5</v>
      </c>
      <c r="Q238" s="21">
        <f t="shared" ref="Q238" si="598">P238+Q237</f>
        <v>105.73999999999998</v>
      </c>
      <c r="R238" s="35"/>
    </row>
    <row r="239" spans="1:18" x14ac:dyDescent="0.2">
      <c r="A239" s="37"/>
      <c r="B239" s="24">
        <f t="shared" si="2"/>
        <v>235</v>
      </c>
      <c r="C239" s="3" t="s">
        <v>862</v>
      </c>
      <c r="D239" s="18">
        <v>45077</v>
      </c>
      <c r="E239" s="3" t="s">
        <v>31</v>
      </c>
      <c r="F239" s="25" t="s">
        <v>27</v>
      </c>
      <c r="G239" s="25" t="s">
        <v>57</v>
      </c>
      <c r="H239" s="25">
        <v>1600</v>
      </c>
      <c r="I239" s="25" t="s">
        <v>78</v>
      </c>
      <c r="J239" s="25" t="s">
        <v>74</v>
      </c>
      <c r="K239" s="14" t="s">
        <v>49</v>
      </c>
      <c r="L239" s="15">
        <v>5.47</v>
      </c>
      <c r="M239" s="16">
        <f t="shared" ref="M239" si="599">IF(L239&gt;0,M$3,0)</f>
        <v>1</v>
      </c>
      <c r="N239" s="17">
        <v>2.1</v>
      </c>
      <c r="O239" s="16">
        <f t="shared" ref="O239" si="600">IF(N239&gt;0,O$3,0)</f>
        <v>0.5</v>
      </c>
      <c r="P239" s="20">
        <f t="shared" si="6"/>
        <v>-1.5</v>
      </c>
      <c r="Q239" s="22">
        <f t="shared" ref="Q239" si="601">P239+Q238</f>
        <v>104.23999999999998</v>
      </c>
      <c r="R239" s="35"/>
    </row>
    <row r="240" spans="1:18" x14ac:dyDescent="0.2">
      <c r="A240" s="37"/>
      <c r="B240" s="13">
        <f t="shared" si="2"/>
        <v>236</v>
      </c>
      <c r="C240" s="2" t="s">
        <v>867</v>
      </c>
      <c r="D240" s="28">
        <v>45078</v>
      </c>
      <c r="E240" s="2" t="s">
        <v>21</v>
      </c>
      <c r="F240" s="23" t="s">
        <v>29</v>
      </c>
      <c r="G240" s="23" t="s">
        <v>53</v>
      </c>
      <c r="H240" s="23">
        <v>1100</v>
      </c>
      <c r="I240" s="23" t="s">
        <v>78</v>
      </c>
      <c r="J240" s="23" t="s">
        <v>74</v>
      </c>
      <c r="K240" s="12" t="s">
        <v>5</v>
      </c>
      <c r="L240" s="4">
        <v>5.6</v>
      </c>
      <c r="M240" s="10">
        <f t="shared" ref="M240" si="602">IF(L240&gt;0,M$3,0)</f>
        <v>1</v>
      </c>
      <c r="N240" s="11">
        <v>1.65</v>
      </c>
      <c r="O240" s="10">
        <f t="shared" ref="O240" si="603">IF(N240&gt;0,O$3,0)</f>
        <v>0.5</v>
      </c>
      <c r="P240" s="19">
        <f t="shared" si="6"/>
        <v>-0.68</v>
      </c>
      <c r="Q240" s="21">
        <f t="shared" ref="Q240" si="604">P240+Q239</f>
        <v>103.55999999999997</v>
      </c>
      <c r="R240" s="35"/>
    </row>
    <row r="241" spans="1:18" x14ac:dyDescent="0.2">
      <c r="A241" s="37"/>
      <c r="B241" s="13">
        <f t="shared" si="2"/>
        <v>237</v>
      </c>
      <c r="C241" s="2" t="s">
        <v>869</v>
      </c>
      <c r="D241" s="28">
        <v>45080</v>
      </c>
      <c r="E241" s="2" t="s">
        <v>32</v>
      </c>
      <c r="F241" s="23" t="s">
        <v>18</v>
      </c>
      <c r="G241" s="23" t="s">
        <v>99</v>
      </c>
      <c r="H241" s="23">
        <v>1000</v>
      </c>
      <c r="I241" s="23" t="s">
        <v>80</v>
      </c>
      <c r="J241" s="23" t="s">
        <v>74</v>
      </c>
      <c r="K241" s="12" t="s">
        <v>2</v>
      </c>
      <c r="L241" s="4">
        <v>4.4000000000000004</v>
      </c>
      <c r="M241" s="10">
        <f t="shared" ref="M241" si="605">IF(L241&gt;0,M$3,0)</f>
        <v>1</v>
      </c>
      <c r="N241" s="11">
        <v>1.88</v>
      </c>
      <c r="O241" s="10">
        <f t="shared" ref="O241" si="606">IF(N241&gt;0,O$3,0)</f>
        <v>0.5</v>
      </c>
      <c r="P241" s="19">
        <f t="shared" si="6"/>
        <v>3.84</v>
      </c>
      <c r="Q241" s="21">
        <f t="shared" ref="Q241" si="607">P241+Q240</f>
        <v>107.39999999999998</v>
      </c>
      <c r="R241" s="35"/>
    </row>
    <row r="242" spans="1:18" x14ac:dyDescent="0.2">
      <c r="A242" s="37"/>
      <c r="B242" s="13">
        <f t="shared" si="2"/>
        <v>238</v>
      </c>
      <c r="C242" s="2" t="s">
        <v>871</v>
      </c>
      <c r="D242" s="28">
        <v>45081</v>
      </c>
      <c r="E242" s="2" t="s">
        <v>7</v>
      </c>
      <c r="F242" s="23" t="s">
        <v>29</v>
      </c>
      <c r="G242" s="23" t="s">
        <v>53</v>
      </c>
      <c r="H242" s="23">
        <v>1117</v>
      </c>
      <c r="I242" s="23" t="s">
        <v>78</v>
      </c>
      <c r="J242" s="23" t="s">
        <v>74</v>
      </c>
      <c r="K242" s="12" t="s">
        <v>1</v>
      </c>
      <c r="L242" s="4">
        <v>9.57</v>
      </c>
      <c r="M242" s="10">
        <f t="shared" ref="M242" si="608">IF(L242&gt;0,M$3,0)</f>
        <v>1</v>
      </c>
      <c r="N242" s="11">
        <v>3.55</v>
      </c>
      <c r="O242" s="10">
        <f t="shared" ref="O242" si="609">IF(N242&gt;0,O$3,0)</f>
        <v>0.5</v>
      </c>
      <c r="P242" s="19">
        <f t="shared" si="6"/>
        <v>0.28000000000000003</v>
      </c>
      <c r="Q242" s="21">
        <f t="shared" ref="Q242" si="610">P242+Q241</f>
        <v>107.67999999999998</v>
      </c>
      <c r="R242" s="35"/>
    </row>
    <row r="243" spans="1:18" x14ac:dyDescent="0.2">
      <c r="A243" s="37"/>
      <c r="B243" s="13">
        <f t="shared" si="2"/>
        <v>239</v>
      </c>
      <c r="C243" s="2" t="s">
        <v>870</v>
      </c>
      <c r="D243" s="28">
        <v>45081</v>
      </c>
      <c r="E243" s="2" t="s">
        <v>42</v>
      </c>
      <c r="F243" s="23" t="s">
        <v>27</v>
      </c>
      <c r="G243" s="23" t="s">
        <v>53</v>
      </c>
      <c r="H243" s="23">
        <v>1418</v>
      </c>
      <c r="I243" s="23" t="s">
        <v>78</v>
      </c>
      <c r="J243" s="23" t="s">
        <v>74</v>
      </c>
      <c r="K243" s="12" t="s">
        <v>2</v>
      </c>
      <c r="L243" s="4">
        <v>3.35</v>
      </c>
      <c r="M243" s="10">
        <f t="shared" ref="M243" si="611">IF(L243&gt;0,M$3,0)</f>
        <v>1</v>
      </c>
      <c r="N243" s="11">
        <v>1.72</v>
      </c>
      <c r="O243" s="10">
        <f t="shared" ref="O243" si="612">IF(N243&gt;0,O$3,0)</f>
        <v>0.5</v>
      </c>
      <c r="P243" s="19">
        <f t="shared" si="6"/>
        <v>2.71</v>
      </c>
      <c r="Q243" s="21">
        <f t="shared" ref="Q243" si="613">P243+Q242</f>
        <v>110.38999999999997</v>
      </c>
      <c r="R243" s="35"/>
    </row>
    <row r="244" spans="1:18" x14ac:dyDescent="0.2">
      <c r="A244" s="37"/>
      <c r="B244" s="13">
        <f t="shared" si="2"/>
        <v>240</v>
      </c>
      <c r="C244" s="2" t="s">
        <v>876</v>
      </c>
      <c r="D244" s="28">
        <v>45085</v>
      </c>
      <c r="E244" s="2" t="s">
        <v>44</v>
      </c>
      <c r="F244" s="23" t="s">
        <v>29</v>
      </c>
      <c r="G244" s="23" t="s">
        <v>53</v>
      </c>
      <c r="H244" s="23">
        <v>1000</v>
      </c>
      <c r="I244" s="23" t="s">
        <v>80</v>
      </c>
      <c r="J244" s="23" t="s">
        <v>74</v>
      </c>
      <c r="K244" s="12" t="s">
        <v>2</v>
      </c>
      <c r="L244" s="4">
        <v>1.81</v>
      </c>
      <c r="M244" s="10">
        <f t="shared" ref="M244" si="614">IF(L244&gt;0,M$3,0)</f>
        <v>1</v>
      </c>
      <c r="N244" s="11">
        <v>1.1000000000000001</v>
      </c>
      <c r="O244" s="10">
        <f t="shared" ref="O244" si="615">IF(N244&gt;0,O$3,0)</f>
        <v>0.5</v>
      </c>
      <c r="P244" s="19">
        <f t="shared" si="6"/>
        <v>0.86</v>
      </c>
      <c r="Q244" s="21">
        <f t="shared" ref="Q244" si="616">P244+Q243</f>
        <v>111.24999999999997</v>
      </c>
      <c r="R244" s="35"/>
    </row>
    <row r="245" spans="1:18" x14ac:dyDescent="0.2">
      <c r="A245" s="37"/>
      <c r="B245" s="13">
        <f t="shared" si="2"/>
        <v>241</v>
      </c>
      <c r="C245" s="2" t="s">
        <v>177</v>
      </c>
      <c r="D245" s="28">
        <v>45085</v>
      </c>
      <c r="E245" s="2" t="s">
        <v>44</v>
      </c>
      <c r="F245" s="23" t="s">
        <v>29</v>
      </c>
      <c r="G245" s="23" t="s">
        <v>53</v>
      </c>
      <c r="H245" s="23">
        <v>1000</v>
      </c>
      <c r="I245" s="23" t="s">
        <v>80</v>
      </c>
      <c r="J245" s="23" t="s">
        <v>74</v>
      </c>
      <c r="K245" s="12" t="s">
        <v>5</v>
      </c>
      <c r="L245" s="4">
        <v>4.57</v>
      </c>
      <c r="M245" s="10">
        <f t="shared" ref="M245" si="617">IF(L245&gt;0,M$3,0)</f>
        <v>1</v>
      </c>
      <c r="N245" s="11">
        <v>1.4</v>
      </c>
      <c r="O245" s="10">
        <f t="shared" ref="O245" si="618">IF(N245&gt;0,O$3,0)</f>
        <v>0.5</v>
      </c>
      <c r="P245" s="19">
        <f t="shared" si="6"/>
        <v>-0.8</v>
      </c>
      <c r="Q245" s="21">
        <f t="shared" ref="Q245" si="619">P245+Q244</f>
        <v>110.44999999999997</v>
      </c>
      <c r="R245" s="35"/>
    </row>
    <row r="246" spans="1:18" x14ac:dyDescent="0.2">
      <c r="A246" s="37"/>
      <c r="B246" s="13">
        <f t="shared" si="2"/>
        <v>242</v>
      </c>
      <c r="C246" s="2" t="s">
        <v>687</v>
      </c>
      <c r="D246" s="28">
        <v>45086</v>
      </c>
      <c r="E246" s="2" t="s">
        <v>26</v>
      </c>
      <c r="F246" s="23" t="s">
        <v>18</v>
      </c>
      <c r="G246" s="23" t="s">
        <v>53</v>
      </c>
      <c r="H246" s="23">
        <v>1200</v>
      </c>
      <c r="I246" s="23" t="s">
        <v>80</v>
      </c>
      <c r="J246" s="23" t="s">
        <v>74</v>
      </c>
      <c r="K246" s="12" t="s">
        <v>2</v>
      </c>
      <c r="L246" s="4">
        <v>3.64</v>
      </c>
      <c r="M246" s="10">
        <f t="shared" ref="M246" si="620">IF(L246&gt;0,M$3,0)</f>
        <v>1</v>
      </c>
      <c r="N246" s="11">
        <v>1.65</v>
      </c>
      <c r="O246" s="10">
        <f t="shared" ref="O246" si="621">IF(N246&gt;0,O$3,0)</f>
        <v>0.5</v>
      </c>
      <c r="P246" s="19">
        <f t="shared" si="6"/>
        <v>2.97</v>
      </c>
      <c r="Q246" s="21">
        <f t="shared" ref="Q246" si="622">P246+Q245</f>
        <v>113.41999999999997</v>
      </c>
      <c r="R246" s="35"/>
    </row>
    <row r="247" spans="1:18" x14ac:dyDescent="0.2">
      <c r="A247" s="37"/>
      <c r="B247" s="13">
        <f t="shared" si="2"/>
        <v>243</v>
      </c>
      <c r="C247" s="2" t="s">
        <v>879</v>
      </c>
      <c r="D247" s="28">
        <v>45087</v>
      </c>
      <c r="E247" s="2" t="s">
        <v>35</v>
      </c>
      <c r="F247" s="23" t="s">
        <v>18</v>
      </c>
      <c r="G247" s="23" t="s">
        <v>99</v>
      </c>
      <c r="H247" s="23">
        <v>1000</v>
      </c>
      <c r="I247" s="23" t="s">
        <v>78</v>
      </c>
      <c r="J247" s="23" t="s">
        <v>74</v>
      </c>
      <c r="K247" s="12" t="s">
        <v>71</v>
      </c>
      <c r="L247" s="4">
        <v>7.5</v>
      </c>
      <c r="M247" s="10">
        <f t="shared" ref="M247" si="623">IF(L247&gt;0,M$3,0)</f>
        <v>1</v>
      </c>
      <c r="N247" s="11">
        <v>1.83</v>
      </c>
      <c r="O247" s="10">
        <f t="shared" ref="O247" si="624">IF(N247&gt;0,O$3,0)</f>
        <v>0.5</v>
      </c>
      <c r="P247" s="19">
        <f t="shared" si="6"/>
        <v>-1.5</v>
      </c>
      <c r="Q247" s="21">
        <f t="shared" ref="Q247" si="625">P247+Q246</f>
        <v>111.91999999999997</v>
      </c>
      <c r="R247" s="35"/>
    </row>
    <row r="248" spans="1:18" x14ac:dyDescent="0.2">
      <c r="A248" s="37"/>
      <c r="B248" s="13">
        <f t="shared" si="2"/>
        <v>244</v>
      </c>
      <c r="C248" s="2" t="s">
        <v>880</v>
      </c>
      <c r="D248" s="28">
        <v>45087</v>
      </c>
      <c r="E248" s="2" t="s">
        <v>35</v>
      </c>
      <c r="F248" s="23" t="s">
        <v>29</v>
      </c>
      <c r="G248" s="23" t="s">
        <v>58</v>
      </c>
      <c r="H248" s="23">
        <v>1300</v>
      </c>
      <c r="I248" s="23" t="s">
        <v>78</v>
      </c>
      <c r="J248" s="23" t="s">
        <v>74</v>
      </c>
      <c r="K248" s="12" t="s">
        <v>51</v>
      </c>
      <c r="L248" s="4">
        <v>32.06</v>
      </c>
      <c r="M248" s="10">
        <f t="shared" ref="M248" si="626">IF(L248&gt;0,M$3,0)</f>
        <v>1</v>
      </c>
      <c r="N248" s="11">
        <v>6.87</v>
      </c>
      <c r="O248" s="10">
        <f t="shared" ref="O248" si="627">IF(N248&gt;0,O$3,0)</f>
        <v>0.5</v>
      </c>
      <c r="P248" s="19">
        <f t="shared" si="6"/>
        <v>-1.5</v>
      </c>
      <c r="Q248" s="21">
        <f t="shared" ref="Q248" si="628">P248+Q247</f>
        <v>110.41999999999997</v>
      </c>
      <c r="R248" s="35"/>
    </row>
    <row r="249" spans="1:18" x14ac:dyDescent="0.2">
      <c r="A249" s="37"/>
      <c r="B249" s="13">
        <f t="shared" si="2"/>
        <v>245</v>
      </c>
      <c r="C249" s="2" t="s">
        <v>881</v>
      </c>
      <c r="D249" s="28">
        <v>45087</v>
      </c>
      <c r="E249" s="2" t="s">
        <v>26</v>
      </c>
      <c r="F249" s="23" t="s">
        <v>3</v>
      </c>
      <c r="G249" s="23" t="s">
        <v>53</v>
      </c>
      <c r="H249" s="23">
        <v>975</v>
      </c>
      <c r="I249" s="23" t="s">
        <v>78</v>
      </c>
      <c r="J249" s="23" t="s">
        <v>74</v>
      </c>
      <c r="K249" s="12" t="s">
        <v>5</v>
      </c>
      <c r="L249" s="4">
        <v>5.29</v>
      </c>
      <c r="M249" s="10">
        <f t="shared" ref="M249" si="629">IF(L249&gt;0,M$3,0)</f>
        <v>1</v>
      </c>
      <c r="N249" s="11">
        <v>1.71</v>
      </c>
      <c r="O249" s="10">
        <f t="shared" ref="O249" si="630">IF(N249&gt;0,O$3,0)</f>
        <v>0.5</v>
      </c>
      <c r="P249" s="19">
        <f t="shared" si="6"/>
        <v>-0.65</v>
      </c>
      <c r="Q249" s="21">
        <f t="shared" ref="Q249" si="631">P249+Q248</f>
        <v>109.76999999999997</v>
      </c>
      <c r="R249" s="35"/>
    </row>
    <row r="250" spans="1:18" x14ac:dyDescent="0.2">
      <c r="A250" s="37"/>
      <c r="B250" s="13">
        <f t="shared" si="2"/>
        <v>246</v>
      </c>
      <c r="C250" s="2" t="s">
        <v>887</v>
      </c>
      <c r="D250" s="28">
        <v>45090</v>
      </c>
      <c r="E250" s="2" t="s">
        <v>25</v>
      </c>
      <c r="F250" s="23" t="s">
        <v>27</v>
      </c>
      <c r="G250" s="23" t="s">
        <v>53</v>
      </c>
      <c r="H250" s="23">
        <v>1000</v>
      </c>
      <c r="I250" s="23" t="s">
        <v>76</v>
      </c>
      <c r="J250" s="23" t="s">
        <v>74</v>
      </c>
      <c r="K250" s="12" t="s">
        <v>1</v>
      </c>
      <c r="L250" s="4">
        <v>2.21</v>
      </c>
      <c r="M250" s="10">
        <f t="shared" ref="M250" si="632">IF(L250&gt;0,M$3,0)</f>
        <v>1</v>
      </c>
      <c r="N250" s="11">
        <v>1.29</v>
      </c>
      <c r="O250" s="10">
        <f t="shared" ref="O250" si="633">IF(N250&gt;0,O$3,0)</f>
        <v>0.5</v>
      </c>
      <c r="P250" s="19">
        <f t="shared" si="6"/>
        <v>-0.86</v>
      </c>
      <c r="Q250" s="21">
        <f t="shared" ref="Q250" si="634">P250+Q249</f>
        <v>108.90999999999997</v>
      </c>
      <c r="R250" s="35"/>
    </row>
    <row r="251" spans="1:18" x14ac:dyDescent="0.2">
      <c r="A251" s="37"/>
      <c r="B251" s="13">
        <f t="shared" si="2"/>
        <v>247</v>
      </c>
      <c r="C251" s="2" t="s">
        <v>309</v>
      </c>
      <c r="D251" s="28">
        <v>45091</v>
      </c>
      <c r="E251" s="2" t="s">
        <v>100</v>
      </c>
      <c r="F251" s="23" t="s">
        <v>3</v>
      </c>
      <c r="G251" s="23" t="s">
        <v>433</v>
      </c>
      <c r="H251" s="23">
        <v>1000</v>
      </c>
      <c r="I251" s="23" t="s">
        <v>79</v>
      </c>
      <c r="J251" s="23" t="s">
        <v>101</v>
      </c>
      <c r="K251" s="12" t="s">
        <v>2</v>
      </c>
      <c r="L251" s="4">
        <v>3.45</v>
      </c>
      <c r="M251" s="10">
        <f t="shared" ref="M251" si="635">IF(L251&gt;0,M$3,0)</f>
        <v>1</v>
      </c>
      <c r="N251" s="11">
        <v>1.45</v>
      </c>
      <c r="O251" s="10">
        <f t="shared" ref="O251" si="636">IF(N251&gt;0,O$3,0)</f>
        <v>0.5</v>
      </c>
      <c r="P251" s="19">
        <f t="shared" si="6"/>
        <v>2.68</v>
      </c>
      <c r="Q251" s="21">
        <f t="shared" ref="Q251" si="637">P251+Q250</f>
        <v>111.58999999999997</v>
      </c>
      <c r="R251" s="35"/>
    </row>
    <row r="252" spans="1:18" x14ac:dyDescent="0.2">
      <c r="A252" s="37"/>
      <c r="B252" s="13">
        <f t="shared" si="2"/>
        <v>248</v>
      </c>
      <c r="C252" s="2" t="s">
        <v>888</v>
      </c>
      <c r="D252" s="28">
        <v>45092</v>
      </c>
      <c r="E252" s="2" t="s">
        <v>7</v>
      </c>
      <c r="F252" s="23" t="s">
        <v>18</v>
      </c>
      <c r="G252" s="23" t="s">
        <v>99</v>
      </c>
      <c r="H252" s="23">
        <v>1100</v>
      </c>
      <c r="I252" s="23" t="s">
        <v>78</v>
      </c>
      <c r="J252" s="23" t="s">
        <v>74</v>
      </c>
      <c r="K252" s="12" t="s">
        <v>52</v>
      </c>
      <c r="L252" s="4">
        <v>7.4</v>
      </c>
      <c r="M252" s="10">
        <f t="shared" ref="M252" si="638">IF(L252&gt;0,M$3,0)</f>
        <v>1</v>
      </c>
      <c r="N252" s="11">
        <v>2.6</v>
      </c>
      <c r="O252" s="10">
        <f t="shared" ref="O252" si="639">IF(N252&gt;0,O$3,0)</f>
        <v>0.5</v>
      </c>
      <c r="P252" s="19">
        <f t="shared" si="6"/>
        <v>-1.5</v>
      </c>
      <c r="Q252" s="21">
        <f t="shared" ref="Q252" si="640">P252+Q251</f>
        <v>110.08999999999997</v>
      </c>
      <c r="R252" s="35"/>
    </row>
    <row r="253" spans="1:18" x14ac:dyDescent="0.2">
      <c r="A253" s="37"/>
      <c r="B253" s="13">
        <f t="shared" si="2"/>
        <v>249</v>
      </c>
      <c r="C253" s="2" t="s">
        <v>889</v>
      </c>
      <c r="D253" s="28">
        <v>45093</v>
      </c>
      <c r="E253" s="2" t="s">
        <v>42</v>
      </c>
      <c r="F253" s="23" t="s">
        <v>29</v>
      </c>
      <c r="G253" s="23" t="s">
        <v>53</v>
      </c>
      <c r="H253" s="23">
        <v>1135</v>
      </c>
      <c r="I253" s="23" t="s">
        <v>78</v>
      </c>
      <c r="J253" s="23" t="s">
        <v>74</v>
      </c>
      <c r="K253" s="12" t="s">
        <v>1</v>
      </c>
      <c r="L253" s="4">
        <v>10.23</v>
      </c>
      <c r="M253" s="10">
        <f t="shared" ref="M253" si="641">IF(L253&gt;0,M$3,0)</f>
        <v>1</v>
      </c>
      <c r="N253" s="11">
        <v>2.04</v>
      </c>
      <c r="O253" s="10">
        <f t="shared" ref="O253" si="642">IF(N253&gt;0,O$3,0)</f>
        <v>0.5</v>
      </c>
      <c r="P253" s="19">
        <f t="shared" si="6"/>
        <v>-0.48</v>
      </c>
      <c r="Q253" s="21">
        <f t="shared" ref="Q253" si="643">P253+Q252</f>
        <v>109.60999999999997</v>
      </c>
      <c r="R253" s="35"/>
    </row>
    <row r="254" spans="1:18" x14ac:dyDescent="0.2">
      <c r="A254" s="37"/>
      <c r="B254" s="13">
        <f t="shared" si="2"/>
        <v>250</v>
      </c>
      <c r="C254" s="2" t="s">
        <v>890</v>
      </c>
      <c r="D254" s="28">
        <v>45093</v>
      </c>
      <c r="E254" s="2" t="s">
        <v>42</v>
      </c>
      <c r="F254" s="23" t="s">
        <v>29</v>
      </c>
      <c r="G254" s="23" t="s">
        <v>53</v>
      </c>
      <c r="H254" s="23">
        <v>1135</v>
      </c>
      <c r="I254" s="23" t="s">
        <v>78</v>
      </c>
      <c r="J254" s="23" t="s">
        <v>74</v>
      </c>
      <c r="K254" s="12" t="s">
        <v>5</v>
      </c>
      <c r="L254" s="4">
        <v>1.82</v>
      </c>
      <c r="M254" s="10">
        <f t="shared" ref="M254" si="644">IF(L254&gt;0,M$3,0)</f>
        <v>1</v>
      </c>
      <c r="N254" s="11">
        <v>1.17</v>
      </c>
      <c r="O254" s="10">
        <f t="shared" ref="O254" si="645">IF(N254&gt;0,O$3,0)</f>
        <v>0.5</v>
      </c>
      <c r="P254" s="19">
        <f t="shared" si="6"/>
        <v>-0.92</v>
      </c>
      <c r="Q254" s="21">
        <f t="shared" ref="Q254" si="646">P254+Q253</f>
        <v>108.68999999999997</v>
      </c>
      <c r="R254" s="35"/>
    </row>
    <row r="255" spans="1:18" x14ac:dyDescent="0.2">
      <c r="A255" s="37"/>
      <c r="B255" s="13">
        <f t="shared" si="2"/>
        <v>251</v>
      </c>
      <c r="C255" s="2" t="s">
        <v>896</v>
      </c>
      <c r="D255" s="28">
        <v>45099</v>
      </c>
      <c r="E255" s="2" t="s">
        <v>19</v>
      </c>
      <c r="F255" s="23" t="s">
        <v>18</v>
      </c>
      <c r="G255" s="23" t="s">
        <v>99</v>
      </c>
      <c r="H255" s="23">
        <v>1013</v>
      </c>
      <c r="I255" s="23" t="s">
        <v>80</v>
      </c>
      <c r="J255" s="23" t="s">
        <v>74</v>
      </c>
      <c r="K255" s="12" t="s">
        <v>1</v>
      </c>
      <c r="L255" s="4">
        <v>1.76</v>
      </c>
      <c r="M255" s="10">
        <f t="shared" ref="M255" si="647">IF(L255&gt;0,M$3,0)</f>
        <v>1</v>
      </c>
      <c r="N255" s="11">
        <v>1.17</v>
      </c>
      <c r="O255" s="10">
        <f t="shared" ref="O255" si="648">IF(N255&gt;0,O$3,0)</f>
        <v>0.5</v>
      </c>
      <c r="P255" s="19">
        <f t="shared" si="6"/>
        <v>-0.92</v>
      </c>
      <c r="Q255" s="21">
        <f t="shared" ref="Q255" si="649">P255+Q254</f>
        <v>107.76999999999997</v>
      </c>
      <c r="R255" s="35"/>
    </row>
    <row r="256" spans="1:18" x14ac:dyDescent="0.2">
      <c r="A256" s="37"/>
      <c r="B256" s="13">
        <f t="shared" si="2"/>
        <v>252</v>
      </c>
      <c r="C256" s="2" t="s">
        <v>899</v>
      </c>
      <c r="D256" s="28">
        <v>45101</v>
      </c>
      <c r="E256" s="2" t="s">
        <v>40</v>
      </c>
      <c r="F256" s="23" t="s">
        <v>18</v>
      </c>
      <c r="G256" s="23" t="s">
        <v>99</v>
      </c>
      <c r="H256" s="23">
        <v>1000</v>
      </c>
      <c r="I256" s="23" t="s">
        <v>78</v>
      </c>
      <c r="J256" s="23" t="s">
        <v>74</v>
      </c>
      <c r="K256" s="12" t="s">
        <v>52</v>
      </c>
      <c r="L256" s="4">
        <v>20.72</v>
      </c>
      <c r="M256" s="10">
        <f t="shared" ref="M256" si="650">IF(L256&gt;0,M$3,0)</f>
        <v>1</v>
      </c>
      <c r="N256" s="11">
        <v>5.15</v>
      </c>
      <c r="O256" s="10">
        <f t="shared" ref="O256" si="651">IF(N256&gt;0,O$3,0)</f>
        <v>0.5</v>
      </c>
      <c r="P256" s="19">
        <f t="shared" si="6"/>
        <v>-1.5</v>
      </c>
      <c r="Q256" s="21">
        <f t="shared" ref="Q256" si="652">P256+Q255</f>
        <v>106.26999999999997</v>
      </c>
      <c r="R256" s="35"/>
    </row>
    <row r="257" spans="1:18" x14ac:dyDescent="0.2">
      <c r="A257" s="37"/>
      <c r="B257" s="13">
        <f t="shared" si="2"/>
        <v>253</v>
      </c>
      <c r="C257" s="2" t="s">
        <v>900</v>
      </c>
      <c r="D257" s="28">
        <v>45101</v>
      </c>
      <c r="E257" s="2" t="s">
        <v>40</v>
      </c>
      <c r="F257" s="23" t="s">
        <v>6</v>
      </c>
      <c r="G257" s="23" t="s">
        <v>89</v>
      </c>
      <c r="H257" s="23">
        <v>1100</v>
      </c>
      <c r="I257" s="23" t="s">
        <v>78</v>
      </c>
      <c r="J257" s="23" t="s">
        <v>74</v>
      </c>
      <c r="K257" s="12" t="s">
        <v>5</v>
      </c>
      <c r="L257" s="4">
        <v>14.47</v>
      </c>
      <c r="M257" s="10">
        <f t="shared" ref="M257" si="653">IF(L257&gt;0,M$3,0)</f>
        <v>1</v>
      </c>
      <c r="N257" s="11">
        <v>3.96</v>
      </c>
      <c r="O257" s="10">
        <f t="shared" ref="O257" si="654">IF(N257&gt;0,O$3,0)</f>
        <v>0.5</v>
      </c>
      <c r="P257" s="19">
        <f t="shared" si="6"/>
        <v>0.48</v>
      </c>
      <c r="Q257" s="21">
        <f t="shared" ref="Q257" si="655">P257+Q256</f>
        <v>106.74999999999997</v>
      </c>
      <c r="R257" s="35"/>
    </row>
    <row r="258" spans="1:18" x14ac:dyDescent="0.2">
      <c r="A258" s="37"/>
      <c r="B258" s="13">
        <f t="shared" si="2"/>
        <v>254</v>
      </c>
      <c r="C258" s="2" t="s">
        <v>903</v>
      </c>
      <c r="D258" s="28">
        <v>45103</v>
      </c>
      <c r="E258" s="2" t="s">
        <v>36</v>
      </c>
      <c r="F258" s="23" t="s">
        <v>3</v>
      </c>
      <c r="G258" s="23" t="s">
        <v>53</v>
      </c>
      <c r="H258" s="23">
        <v>1400</v>
      </c>
      <c r="I258" s="23" t="s">
        <v>76</v>
      </c>
      <c r="J258" s="23" t="s">
        <v>74</v>
      </c>
      <c r="K258" s="12" t="s">
        <v>2</v>
      </c>
      <c r="L258" s="4">
        <v>4.3899999999999997</v>
      </c>
      <c r="M258" s="10">
        <f t="shared" ref="M258" si="656">IF(L258&gt;0,M$3,0)</f>
        <v>1</v>
      </c>
      <c r="N258" s="11">
        <v>1.66</v>
      </c>
      <c r="O258" s="10">
        <f t="shared" ref="O258" si="657">IF(N258&gt;0,O$3,0)</f>
        <v>0.5</v>
      </c>
      <c r="P258" s="19">
        <f t="shared" si="6"/>
        <v>3.72</v>
      </c>
      <c r="Q258" s="21">
        <f t="shared" ref="Q258" si="658">P258+Q257</f>
        <v>110.46999999999997</v>
      </c>
      <c r="R258" s="35"/>
    </row>
    <row r="259" spans="1:18" x14ac:dyDescent="0.2">
      <c r="A259" s="37"/>
      <c r="B259" s="13">
        <f t="shared" si="2"/>
        <v>255</v>
      </c>
      <c r="C259" s="2" t="s">
        <v>913</v>
      </c>
      <c r="D259" s="28">
        <v>45106</v>
      </c>
      <c r="E259" s="2" t="s">
        <v>32</v>
      </c>
      <c r="F259" s="23" t="s">
        <v>3</v>
      </c>
      <c r="G259" s="23" t="s">
        <v>53</v>
      </c>
      <c r="H259" s="23">
        <v>1300</v>
      </c>
      <c r="I259" s="23" t="s">
        <v>80</v>
      </c>
      <c r="J259" s="23" t="s">
        <v>74</v>
      </c>
      <c r="K259" s="12" t="s">
        <v>2</v>
      </c>
      <c r="L259" s="4">
        <v>1.64</v>
      </c>
      <c r="M259" s="10">
        <f t="shared" ref="M259" si="659">IF(L259&gt;0,M$3,0)</f>
        <v>1</v>
      </c>
      <c r="N259" s="11">
        <v>1.1200000000000001</v>
      </c>
      <c r="O259" s="10">
        <f t="shared" ref="O259" si="660">IF(N259&gt;0,O$3,0)</f>
        <v>0.5</v>
      </c>
      <c r="P259" s="19">
        <f t="shared" si="6"/>
        <v>0.7</v>
      </c>
      <c r="Q259" s="21">
        <f t="shared" ref="Q259" si="661">P259+Q258</f>
        <v>111.16999999999997</v>
      </c>
      <c r="R259" s="35"/>
    </row>
    <row r="260" spans="1:18" x14ac:dyDescent="0.2">
      <c r="A260" s="37"/>
      <c r="B260" s="13">
        <f t="shared" si="2"/>
        <v>256</v>
      </c>
      <c r="C260" s="2" t="s">
        <v>915</v>
      </c>
      <c r="D260" s="28">
        <v>45106</v>
      </c>
      <c r="E260" s="2" t="s">
        <v>42</v>
      </c>
      <c r="F260" s="23" t="s">
        <v>33</v>
      </c>
      <c r="G260" s="23" t="s">
        <v>53</v>
      </c>
      <c r="H260" s="23">
        <v>1147</v>
      </c>
      <c r="I260" s="23" t="s">
        <v>80</v>
      </c>
      <c r="J260" s="23" t="s">
        <v>74</v>
      </c>
      <c r="K260" s="12" t="s">
        <v>52</v>
      </c>
      <c r="L260" s="4">
        <v>3.53</v>
      </c>
      <c r="M260" s="10">
        <f t="shared" ref="M260" si="662">IF(L260&gt;0,M$3,0)</f>
        <v>1</v>
      </c>
      <c r="N260" s="11">
        <v>1.48</v>
      </c>
      <c r="O260" s="10">
        <f t="shared" ref="O260" si="663">IF(N260&gt;0,O$3,0)</f>
        <v>0.5</v>
      </c>
      <c r="P260" s="19">
        <f t="shared" si="6"/>
        <v>-1.5</v>
      </c>
      <c r="Q260" s="21">
        <f t="shared" ref="Q260" si="664">P260+Q259</f>
        <v>109.66999999999997</v>
      </c>
      <c r="R260" s="35"/>
    </row>
    <row r="261" spans="1:18" x14ac:dyDescent="0.2">
      <c r="A261" s="37" t="s">
        <v>159</v>
      </c>
      <c r="B261" s="29"/>
      <c r="C261" s="30"/>
      <c r="D261" s="31"/>
      <c r="E261" s="30"/>
      <c r="F261" s="32"/>
      <c r="G261" s="32"/>
      <c r="H261" s="32"/>
      <c r="I261" s="32"/>
      <c r="J261" s="32"/>
      <c r="K261" s="33"/>
      <c r="L261" s="33"/>
      <c r="M261" s="33"/>
      <c r="N261" s="33"/>
      <c r="O261" s="33"/>
      <c r="P261" s="34"/>
      <c r="Q261" s="48" t="s">
        <v>91</v>
      </c>
    </row>
  </sheetData>
  <sheetProtection algorithmName="SHA-512" hashValue="gU1MRJSnkSCJ7jzAC1KPABDehwGDVpvcjnDB1k5/5t4l+ZvusJnaQD8AzInq116+UX9klC9izrOsTgfJqUfwQg==" saltValue="5H1VpeIVciTtlb7qnYPriA==" spinCount="100000" sheet="1" objects="1" scenarios="1"/>
  <dataConsolidate/>
  <mergeCells count="1">
    <mergeCell ref="L1:Q2"/>
  </mergeCells>
  <pageMargins left="0.7" right="0.7" top="0.75" bottom="0.75" header="0" footer="0"/>
  <pageSetup paperSize="9" scale="4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39C0-00EC-D34D-B995-2F7A760E001F}">
  <sheetPr codeName="Sheet6">
    <pageSetUpPr fitToPage="1"/>
  </sheetPr>
  <dimension ref="A2:AO217"/>
  <sheetViews>
    <sheetView showGridLines="0" zoomScale="80" zoomScaleNormal="80" workbookViewId="0">
      <pane xSplit="4" ySplit="3" topLeftCell="F4" activePane="bottomRight" state="frozen"/>
      <selection pane="topRight" activeCell="E1" sqref="E1"/>
      <selection pane="bottomLeft" activeCell="A4" sqref="A4"/>
      <selection pane="bottomRight" activeCell="X114" sqref="X114"/>
    </sheetView>
  </sheetViews>
  <sheetFormatPr baseColWidth="10" defaultColWidth="14.5" defaultRowHeight="16" outlineLevelRow="1" outlineLevelCol="1" x14ac:dyDescent="0.2"/>
  <cols>
    <col min="1" max="1" width="2.83203125" style="2" customWidth="1"/>
    <col min="2" max="2" width="4.1640625" style="2" customWidth="1" outlineLevel="1"/>
    <col min="3" max="3" width="38.33203125" style="2" bestFit="1" customWidth="1"/>
    <col min="4" max="4" width="30.83203125" style="2" bestFit="1" customWidth="1"/>
    <col min="5" max="5" width="41.1640625" style="2" hidden="1" customWidth="1" outlineLevel="1"/>
    <col min="6" max="6" width="10.6640625" style="2" bestFit="1" customWidth="1" collapsed="1"/>
    <col min="7" max="7" width="13.83203125" style="2" bestFit="1" customWidth="1"/>
    <col min="8" max="8" width="5.1640625" style="23" bestFit="1" customWidth="1"/>
    <col min="9" max="9" width="8.83203125" style="23" bestFit="1" customWidth="1"/>
    <col min="10" max="10" width="8.83203125" style="23" customWidth="1"/>
    <col min="11" max="11" width="10.1640625" style="23" bestFit="1" customWidth="1"/>
    <col min="12" max="12" width="5.6640625" style="23" bestFit="1" customWidth="1"/>
    <col min="13" max="13" width="6.33203125" style="2" bestFit="1" customWidth="1"/>
    <col min="14" max="14" width="9" style="2" customWidth="1" outlineLevel="1"/>
    <col min="15" max="15" width="8.5" style="2" customWidth="1" outlineLevel="1"/>
    <col min="16" max="16" width="10.6640625" style="2" bestFit="1" customWidth="1"/>
    <col min="17" max="17" width="13.83203125" style="2" bestFit="1" customWidth="1"/>
    <col min="18" max="18" width="5.1640625" style="23" bestFit="1" customWidth="1"/>
    <col min="19" max="19" width="8.1640625" style="23" bestFit="1" customWidth="1"/>
    <col min="20" max="20" width="8.83203125" style="23" customWidth="1"/>
    <col min="21" max="21" width="9.1640625" style="23" bestFit="1" customWidth="1"/>
    <col min="22" max="22" width="5.5" style="23" bestFit="1" customWidth="1"/>
    <col min="23" max="23" width="6.33203125" style="2" bestFit="1" customWidth="1"/>
    <col min="24" max="24" width="9.6640625" style="2" bestFit="1" customWidth="1" outlineLevel="1"/>
    <col min="25" max="25" width="8.5" style="2" customWidth="1" outlineLevel="1"/>
    <col min="26" max="26" width="5" customWidth="1"/>
    <col min="42" max="16384" width="14.5" style="2"/>
  </cols>
  <sheetData>
    <row r="2" spans="1:26" x14ac:dyDescent="0.2">
      <c r="A2" s="37"/>
      <c r="B2" s="27"/>
      <c r="C2" s="7"/>
      <c r="D2" s="7"/>
      <c r="E2" s="7"/>
      <c r="F2" s="147" t="s">
        <v>135</v>
      </c>
      <c r="G2" s="148"/>
      <c r="H2" s="148"/>
      <c r="I2" s="148"/>
      <c r="J2" s="148"/>
      <c r="K2" s="148"/>
      <c r="L2" s="148"/>
      <c r="M2" s="148"/>
      <c r="N2" s="148"/>
      <c r="O2" s="149"/>
      <c r="P2" s="147" t="s">
        <v>136</v>
      </c>
      <c r="Q2" s="148"/>
      <c r="R2" s="148"/>
      <c r="S2" s="148"/>
      <c r="T2" s="148"/>
      <c r="U2" s="148"/>
      <c r="V2" s="148"/>
      <c r="W2" s="148"/>
      <c r="X2" s="148"/>
      <c r="Y2" s="149"/>
      <c r="Z2" s="35"/>
    </row>
    <row r="3" spans="1:26" x14ac:dyDescent="0.2">
      <c r="A3" s="37"/>
      <c r="B3" s="8" t="s">
        <v>75</v>
      </c>
      <c r="C3" s="5" t="s">
        <v>17</v>
      </c>
      <c r="D3" s="5" t="s">
        <v>139</v>
      </c>
      <c r="E3" s="5" t="s">
        <v>183</v>
      </c>
      <c r="F3" s="9" t="s">
        <v>0</v>
      </c>
      <c r="G3" s="5" t="s">
        <v>16</v>
      </c>
      <c r="H3" s="6" t="s">
        <v>15</v>
      </c>
      <c r="I3" s="6" t="s">
        <v>54</v>
      </c>
      <c r="J3" s="6" t="s">
        <v>81</v>
      </c>
      <c r="K3" s="6" t="s">
        <v>303</v>
      </c>
      <c r="L3" s="43" t="s">
        <v>73</v>
      </c>
      <c r="M3" s="43" t="s">
        <v>12</v>
      </c>
      <c r="N3" s="43" t="s">
        <v>137</v>
      </c>
      <c r="O3" s="45" t="s">
        <v>138</v>
      </c>
      <c r="P3" s="44" t="s">
        <v>0</v>
      </c>
      <c r="Q3" s="42" t="s">
        <v>16</v>
      </c>
      <c r="R3" s="43" t="s">
        <v>15</v>
      </c>
      <c r="S3" s="43" t="s">
        <v>54</v>
      </c>
      <c r="T3" s="43" t="s">
        <v>81</v>
      </c>
      <c r="U3" s="43" t="s">
        <v>303</v>
      </c>
      <c r="V3" s="43" t="s">
        <v>73</v>
      </c>
      <c r="W3" s="43" t="s">
        <v>12</v>
      </c>
      <c r="X3" s="43" t="s">
        <v>137</v>
      </c>
      <c r="Y3" s="45" t="s">
        <v>138</v>
      </c>
      <c r="Z3" s="35"/>
    </row>
    <row r="4" spans="1:26" customFormat="1" outlineLevel="1" x14ac:dyDescent="0.2">
      <c r="A4" s="37"/>
      <c r="B4" s="13">
        <v>1</v>
      </c>
      <c r="C4" s="2" t="s">
        <v>94</v>
      </c>
      <c r="D4" s="2" t="s">
        <v>141</v>
      </c>
      <c r="E4" s="2" t="s">
        <v>159</v>
      </c>
      <c r="F4" s="74">
        <v>44401</v>
      </c>
      <c r="G4" s="2" t="s">
        <v>40</v>
      </c>
      <c r="H4" s="23" t="s">
        <v>27</v>
      </c>
      <c r="I4" s="23" t="s">
        <v>133</v>
      </c>
      <c r="J4" s="23">
        <v>1100</v>
      </c>
      <c r="K4" s="23" t="s">
        <v>78</v>
      </c>
      <c r="L4" s="23" t="s">
        <v>74</v>
      </c>
      <c r="M4" s="12" t="s">
        <v>1</v>
      </c>
      <c r="N4" s="11">
        <v>2.25</v>
      </c>
      <c r="O4" s="49">
        <v>1.21</v>
      </c>
      <c r="P4" s="52">
        <v>44415</v>
      </c>
      <c r="Q4" s="2" t="s">
        <v>24</v>
      </c>
      <c r="R4" s="23" t="s">
        <v>33</v>
      </c>
      <c r="S4" s="23" t="s">
        <v>89</v>
      </c>
      <c r="T4" s="23">
        <v>1100</v>
      </c>
      <c r="U4" s="23" t="s">
        <v>78</v>
      </c>
      <c r="V4" s="23" t="s">
        <v>74</v>
      </c>
      <c r="W4" s="12" t="s">
        <v>2</v>
      </c>
      <c r="X4" s="11">
        <v>5.4</v>
      </c>
      <c r="Y4" s="49">
        <v>2.16</v>
      </c>
      <c r="Z4" s="36"/>
    </row>
    <row r="5" spans="1:26" customFormat="1" outlineLevel="1" x14ac:dyDescent="0.2">
      <c r="A5" s="37"/>
      <c r="B5" s="13">
        <f t="shared" ref="B5:B64" si="0">B4+1</f>
        <v>2</v>
      </c>
      <c r="C5" s="2" t="s">
        <v>125</v>
      </c>
      <c r="D5" s="2" t="s">
        <v>142</v>
      </c>
      <c r="E5" s="2" t="s">
        <v>218</v>
      </c>
      <c r="F5" s="74">
        <v>44394</v>
      </c>
      <c r="G5" s="2" t="s">
        <v>7</v>
      </c>
      <c r="H5" s="23" t="s">
        <v>29</v>
      </c>
      <c r="I5" s="23" t="s">
        <v>53</v>
      </c>
      <c r="J5" s="23">
        <v>1117</v>
      </c>
      <c r="K5" s="23" t="s">
        <v>80</v>
      </c>
      <c r="L5" s="23" t="s">
        <v>74</v>
      </c>
      <c r="M5" s="12" t="s">
        <v>65</v>
      </c>
      <c r="N5" s="11">
        <v>6.54</v>
      </c>
      <c r="O5" s="49">
        <v>2.62</v>
      </c>
      <c r="P5" s="58" t="s">
        <v>159</v>
      </c>
      <c r="Q5" s="57" t="s">
        <v>159</v>
      </c>
      <c r="R5" s="59" t="s">
        <v>159</v>
      </c>
      <c r="S5" s="59" t="s">
        <v>159</v>
      </c>
      <c r="T5" s="59" t="s">
        <v>159</v>
      </c>
      <c r="U5" s="59" t="s">
        <v>159</v>
      </c>
      <c r="V5" s="59" t="s">
        <v>159</v>
      </c>
      <c r="W5" s="12" t="s">
        <v>159</v>
      </c>
      <c r="X5" s="60" t="s">
        <v>159</v>
      </c>
      <c r="Y5" s="61" t="s">
        <v>159</v>
      </c>
      <c r="Z5" s="36"/>
    </row>
    <row r="6" spans="1:26" customFormat="1" outlineLevel="1" x14ac:dyDescent="0.2">
      <c r="A6" s="37"/>
      <c r="B6" s="13">
        <f t="shared" si="0"/>
        <v>3</v>
      </c>
      <c r="C6" s="2" t="s">
        <v>129</v>
      </c>
      <c r="D6" s="2" t="s">
        <v>140</v>
      </c>
      <c r="E6" s="2" t="s">
        <v>195</v>
      </c>
      <c r="F6" s="74">
        <v>44399</v>
      </c>
      <c r="G6" s="2" t="s">
        <v>8</v>
      </c>
      <c r="H6" s="23" t="s">
        <v>29</v>
      </c>
      <c r="I6" s="23" t="s">
        <v>53</v>
      </c>
      <c r="J6" s="23">
        <v>1000</v>
      </c>
      <c r="K6" s="23" t="s">
        <v>80</v>
      </c>
      <c r="L6" s="23" t="s">
        <v>74</v>
      </c>
      <c r="M6" s="12" t="s">
        <v>2</v>
      </c>
      <c r="N6" s="11">
        <v>3.46</v>
      </c>
      <c r="O6" s="49">
        <v>1.56</v>
      </c>
      <c r="P6" s="52">
        <v>44421</v>
      </c>
      <c r="Q6" s="2" t="s">
        <v>42</v>
      </c>
      <c r="R6" s="23" t="s">
        <v>39</v>
      </c>
      <c r="S6" s="23" t="s">
        <v>55</v>
      </c>
      <c r="T6" s="23">
        <v>1100</v>
      </c>
      <c r="U6" s="23" t="s">
        <v>78</v>
      </c>
      <c r="V6" s="23" t="s">
        <v>74</v>
      </c>
      <c r="W6" s="12" t="s">
        <v>60</v>
      </c>
      <c r="X6" s="11">
        <v>3.05</v>
      </c>
      <c r="Y6" s="49">
        <v>1.68</v>
      </c>
      <c r="Z6" s="36"/>
    </row>
    <row r="7" spans="1:26" customFormat="1" outlineLevel="1" x14ac:dyDescent="0.2">
      <c r="A7" s="37"/>
      <c r="B7" s="13">
        <f t="shared" si="0"/>
        <v>4</v>
      </c>
      <c r="C7" s="54" t="s">
        <v>107</v>
      </c>
      <c r="D7" s="2" t="s">
        <v>143</v>
      </c>
      <c r="E7" s="2" t="s">
        <v>159</v>
      </c>
      <c r="F7" s="74">
        <v>44408</v>
      </c>
      <c r="G7" s="2" t="s">
        <v>20</v>
      </c>
      <c r="H7" s="23" t="s">
        <v>18</v>
      </c>
      <c r="I7" s="23" t="s">
        <v>145</v>
      </c>
      <c r="J7" s="23">
        <v>1000</v>
      </c>
      <c r="K7" s="23" t="s">
        <v>78</v>
      </c>
      <c r="L7" s="23" t="s">
        <v>74</v>
      </c>
      <c r="M7" s="12" t="s">
        <v>1</v>
      </c>
      <c r="N7" s="11">
        <v>1.86</v>
      </c>
      <c r="O7" s="49">
        <v>1.25</v>
      </c>
      <c r="P7" s="52">
        <v>44429</v>
      </c>
      <c r="Q7" s="2" t="s">
        <v>20</v>
      </c>
      <c r="R7" s="23" t="s">
        <v>37</v>
      </c>
      <c r="S7" s="23" t="s">
        <v>86</v>
      </c>
      <c r="T7" s="23">
        <v>1200</v>
      </c>
      <c r="U7" s="23" t="s">
        <v>79</v>
      </c>
      <c r="V7" s="23" t="s">
        <v>74</v>
      </c>
      <c r="W7" s="12" t="s">
        <v>5</v>
      </c>
      <c r="X7" s="11">
        <v>3.91</v>
      </c>
      <c r="Y7" s="49">
        <v>1.69</v>
      </c>
      <c r="Z7" s="36"/>
    </row>
    <row r="8" spans="1:26" outlineLevel="1" x14ac:dyDescent="0.2">
      <c r="A8" s="37"/>
      <c r="B8" s="55" t="s">
        <v>159</v>
      </c>
      <c r="C8" s="56" t="s">
        <v>148</v>
      </c>
      <c r="D8" s="57"/>
      <c r="E8" s="57" t="s">
        <v>159</v>
      </c>
      <c r="F8" s="75" t="s">
        <v>159</v>
      </c>
      <c r="G8" s="57" t="s">
        <v>159</v>
      </c>
      <c r="H8" s="59" t="s">
        <v>159</v>
      </c>
      <c r="I8" s="59" t="s">
        <v>159</v>
      </c>
      <c r="J8" s="59" t="s">
        <v>159</v>
      </c>
      <c r="K8" s="59" t="s">
        <v>159</v>
      </c>
      <c r="L8" s="59" t="s">
        <v>159</v>
      </c>
      <c r="M8" s="12" t="s">
        <v>159</v>
      </c>
      <c r="N8" s="60" t="s">
        <v>159</v>
      </c>
      <c r="O8" s="61" t="s">
        <v>159</v>
      </c>
      <c r="P8" s="58" t="s">
        <v>159</v>
      </c>
      <c r="Q8" s="57" t="s">
        <v>159</v>
      </c>
      <c r="R8" s="59" t="s">
        <v>159</v>
      </c>
      <c r="S8" s="59" t="s">
        <v>159</v>
      </c>
      <c r="T8" s="59" t="s">
        <v>159</v>
      </c>
      <c r="U8" s="59" t="s">
        <v>159</v>
      </c>
      <c r="V8" s="59" t="s">
        <v>159</v>
      </c>
      <c r="W8" s="12" t="s">
        <v>159</v>
      </c>
      <c r="X8" s="60" t="s">
        <v>159</v>
      </c>
      <c r="Y8" s="61" t="s">
        <v>159</v>
      </c>
      <c r="Z8" s="36"/>
    </row>
    <row r="9" spans="1:26" outlineLevel="1" x14ac:dyDescent="0.2">
      <c r="A9" s="37"/>
      <c r="B9" s="13">
        <f>B7+1</f>
        <v>5</v>
      </c>
      <c r="C9" s="54" t="s">
        <v>151</v>
      </c>
      <c r="D9" s="2" t="s">
        <v>152</v>
      </c>
      <c r="E9" s="2" t="s">
        <v>198</v>
      </c>
      <c r="F9" s="74">
        <v>44424</v>
      </c>
      <c r="G9" s="2" t="s">
        <v>25</v>
      </c>
      <c r="H9" s="23" t="s">
        <v>3</v>
      </c>
      <c r="I9" s="23" t="s">
        <v>53</v>
      </c>
      <c r="J9" s="23">
        <v>1000</v>
      </c>
      <c r="K9" s="23" t="s">
        <v>76</v>
      </c>
      <c r="L9" s="23" t="s">
        <v>74</v>
      </c>
      <c r="M9" s="12" t="s">
        <v>2</v>
      </c>
      <c r="N9" s="11">
        <v>1.54</v>
      </c>
      <c r="O9" s="49">
        <v>1.1000000000000001</v>
      </c>
      <c r="P9" s="58" t="s">
        <v>159</v>
      </c>
      <c r="Q9" s="57" t="s">
        <v>159</v>
      </c>
      <c r="R9" s="59" t="s">
        <v>159</v>
      </c>
      <c r="S9" s="59" t="s">
        <v>159</v>
      </c>
      <c r="T9" s="59" t="s">
        <v>159</v>
      </c>
      <c r="U9" s="59" t="s">
        <v>159</v>
      </c>
      <c r="V9" s="59" t="s">
        <v>159</v>
      </c>
      <c r="W9" s="12" t="s">
        <v>159</v>
      </c>
      <c r="X9" s="60" t="s">
        <v>159</v>
      </c>
      <c r="Y9" s="61" t="s">
        <v>159</v>
      </c>
      <c r="Z9" s="36"/>
    </row>
    <row r="10" spans="1:26" outlineLevel="1" x14ac:dyDescent="0.2">
      <c r="A10" s="37"/>
      <c r="B10" s="13">
        <f t="shared" si="0"/>
        <v>6</v>
      </c>
      <c r="C10" s="54" t="s">
        <v>118</v>
      </c>
      <c r="D10" s="2" t="s">
        <v>153</v>
      </c>
      <c r="E10" s="2" t="s">
        <v>198</v>
      </c>
      <c r="F10" s="74">
        <v>44430</v>
      </c>
      <c r="G10" s="2" t="s">
        <v>19</v>
      </c>
      <c r="H10" s="23" t="s">
        <v>33</v>
      </c>
      <c r="I10" s="23" t="s">
        <v>53</v>
      </c>
      <c r="J10" s="23">
        <v>1113</v>
      </c>
      <c r="K10" s="23" t="s">
        <v>79</v>
      </c>
      <c r="L10" s="23" t="s">
        <v>74</v>
      </c>
      <c r="M10" s="12" t="s">
        <v>2</v>
      </c>
      <c r="N10" s="11">
        <v>1.61</v>
      </c>
      <c r="O10" s="49">
        <v>1.1200000000000001</v>
      </c>
      <c r="P10" s="58" t="s">
        <v>159</v>
      </c>
      <c r="Q10" s="57" t="s">
        <v>159</v>
      </c>
      <c r="R10" s="59" t="s">
        <v>159</v>
      </c>
      <c r="S10" s="59" t="s">
        <v>159</v>
      </c>
      <c r="T10" s="59" t="s">
        <v>159</v>
      </c>
      <c r="U10" s="59" t="s">
        <v>159</v>
      </c>
      <c r="V10" s="59" t="s">
        <v>159</v>
      </c>
      <c r="W10" s="12" t="s">
        <v>159</v>
      </c>
      <c r="X10" s="60" t="s">
        <v>159</v>
      </c>
      <c r="Y10" s="61" t="s">
        <v>159</v>
      </c>
      <c r="Z10" s="36"/>
    </row>
    <row r="11" spans="1:26" outlineLevel="1" x14ac:dyDescent="0.2">
      <c r="A11" s="37"/>
      <c r="B11" s="13">
        <f t="shared" si="0"/>
        <v>7</v>
      </c>
      <c r="C11" s="54" t="s">
        <v>157</v>
      </c>
      <c r="D11" s="2" t="s">
        <v>158</v>
      </c>
      <c r="E11" s="2" t="s">
        <v>159</v>
      </c>
      <c r="F11" s="74">
        <v>44454</v>
      </c>
      <c r="G11" s="2" t="s">
        <v>32</v>
      </c>
      <c r="H11" s="23" t="s">
        <v>18</v>
      </c>
      <c r="I11" s="23" t="s">
        <v>53</v>
      </c>
      <c r="J11" s="23">
        <v>1100</v>
      </c>
      <c r="K11" s="23" t="s">
        <v>79</v>
      </c>
      <c r="L11" s="23" t="s">
        <v>74</v>
      </c>
      <c r="M11" s="12" t="s">
        <v>2</v>
      </c>
      <c r="N11" s="11">
        <v>1.71</v>
      </c>
      <c r="O11" s="49">
        <v>1.0900000000000001</v>
      </c>
      <c r="P11" s="52">
        <v>44471</v>
      </c>
      <c r="Q11" s="2" t="s">
        <v>24</v>
      </c>
      <c r="R11" s="23" t="s">
        <v>33</v>
      </c>
      <c r="S11" s="23" t="s">
        <v>167</v>
      </c>
      <c r="T11" s="23">
        <v>1100</v>
      </c>
      <c r="U11" s="23" t="s">
        <v>78</v>
      </c>
      <c r="V11" s="23" t="s">
        <v>74</v>
      </c>
      <c r="W11" s="12" t="s">
        <v>52</v>
      </c>
      <c r="X11" s="11">
        <v>10.8</v>
      </c>
      <c r="Y11" s="49">
        <v>3.9</v>
      </c>
      <c r="Z11" s="36"/>
    </row>
    <row r="12" spans="1:26" outlineLevel="1" x14ac:dyDescent="0.2">
      <c r="A12" s="37"/>
      <c r="B12" s="13">
        <f t="shared" si="0"/>
        <v>8</v>
      </c>
      <c r="C12" s="54" t="s">
        <v>160</v>
      </c>
      <c r="D12" s="2" t="s">
        <v>161</v>
      </c>
      <c r="E12" s="2" t="s">
        <v>266</v>
      </c>
      <c r="F12" s="74">
        <v>44442</v>
      </c>
      <c r="G12" s="2" t="s">
        <v>32</v>
      </c>
      <c r="H12" s="23" t="s">
        <v>18</v>
      </c>
      <c r="I12" s="23" t="s">
        <v>53</v>
      </c>
      <c r="J12" s="23">
        <v>1100</v>
      </c>
      <c r="K12" s="23" t="s">
        <v>79</v>
      </c>
      <c r="L12" s="23" t="s">
        <v>74</v>
      </c>
      <c r="M12" s="12" t="s">
        <v>52</v>
      </c>
      <c r="N12" s="11">
        <v>7.6</v>
      </c>
      <c r="O12" s="49">
        <v>2.36</v>
      </c>
      <c r="P12" s="52">
        <v>44465</v>
      </c>
      <c r="Q12" s="2" t="s">
        <v>4</v>
      </c>
      <c r="R12" s="23" t="s">
        <v>29</v>
      </c>
      <c r="S12" s="23" t="s">
        <v>53</v>
      </c>
      <c r="T12" s="23">
        <v>1206</v>
      </c>
      <c r="U12" s="23" t="s">
        <v>79</v>
      </c>
      <c r="V12" s="23" t="s">
        <v>74</v>
      </c>
      <c r="W12" s="12" t="s">
        <v>5</v>
      </c>
      <c r="X12" s="11">
        <v>3.8</v>
      </c>
      <c r="Y12" s="49">
        <v>1.85</v>
      </c>
      <c r="Z12" s="36"/>
    </row>
    <row r="13" spans="1:26" outlineLevel="1" x14ac:dyDescent="0.2">
      <c r="A13" s="37"/>
      <c r="B13" s="13">
        <f t="shared" si="0"/>
        <v>9</v>
      </c>
      <c r="C13" s="54" t="s">
        <v>165</v>
      </c>
      <c r="D13" s="2" t="s">
        <v>166</v>
      </c>
      <c r="E13" s="2" t="s">
        <v>267</v>
      </c>
      <c r="F13" s="74">
        <v>44447</v>
      </c>
      <c r="G13" s="2" t="s">
        <v>35</v>
      </c>
      <c r="H13" s="23" t="s">
        <v>3</v>
      </c>
      <c r="I13" s="23" t="s">
        <v>55</v>
      </c>
      <c r="J13" s="23">
        <v>1000</v>
      </c>
      <c r="K13" s="23" t="s">
        <v>79</v>
      </c>
      <c r="L13" s="23" t="s">
        <v>74</v>
      </c>
      <c r="M13" s="12" t="s">
        <v>65</v>
      </c>
      <c r="N13" s="11">
        <v>7</v>
      </c>
      <c r="O13" s="49">
        <v>2.92</v>
      </c>
      <c r="P13" s="52">
        <v>44462</v>
      </c>
      <c r="Q13" s="2" t="s">
        <v>8</v>
      </c>
      <c r="R13" s="23" t="s">
        <v>18</v>
      </c>
      <c r="S13" s="23" t="s">
        <v>53</v>
      </c>
      <c r="T13" s="23">
        <v>1000</v>
      </c>
      <c r="U13" s="23" t="s">
        <v>78</v>
      </c>
      <c r="V13" s="23" t="s">
        <v>74</v>
      </c>
      <c r="W13" s="12" t="s">
        <v>46</v>
      </c>
      <c r="X13" s="11">
        <v>3.2</v>
      </c>
      <c r="Y13" s="49">
        <v>1.45</v>
      </c>
      <c r="Z13" s="36"/>
    </row>
    <row r="14" spans="1:26" outlineLevel="1" x14ac:dyDescent="0.2">
      <c r="A14" s="37"/>
      <c r="B14" s="13">
        <f t="shared" si="0"/>
        <v>10</v>
      </c>
      <c r="C14" s="54" t="s">
        <v>105</v>
      </c>
      <c r="D14" s="2" t="s">
        <v>158</v>
      </c>
      <c r="E14" s="2" t="s">
        <v>159</v>
      </c>
      <c r="F14" s="74">
        <v>44457</v>
      </c>
      <c r="G14" s="2" t="s">
        <v>40</v>
      </c>
      <c r="H14" s="23" t="s">
        <v>33</v>
      </c>
      <c r="I14" s="23" t="s">
        <v>168</v>
      </c>
      <c r="J14" s="23">
        <v>1000</v>
      </c>
      <c r="K14" s="23" t="s">
        <v>79</v>
      </c>
      <c r="L14" s="23" t="s">
        <v>74</v>
      </c>
      <c r="M14" s="12" t="s">
        <v>1</v>
      </c>
      <c r="N14" s="11">
        <v>5.4</v>
      </c>
      <c r="O14" s="49">
        <v>2</v>
      </c>
      <c r="P14" s="52">
        <v>44471</v>
      </c>
      <c r="Q14" s="2" t="s">
        <v>24</v>
      </c>
      <c r="R14" s="23" t="s">
        <v>33</v>
      </c>
      <c r="S14" s="23" t="s">
        <v>167</v>
      </c>
      <c r="T14" s="23">
        <v>1100</v>
      </c>
      <c r="U14" s="23" t="s">
        <v>78</v>
      </c>
      <c r="V14" s="23" t="s">
        <v>74</v>
      </c>
      <c r="W14" s="12" t="s">
        <v>65</v>
      </c>
      <c r="X14" s="11">
        <v>12.75</v>
      </c>
      <c r="Y14" s="49">
        <v>4.0199999999999996</v>
      </c>
      <c r="Z14" s="36"/>
    </row>
    <row r="15" spans="1:26" outlineLevel="1" x14ac:dyDescent="0.2">
      <c r="A15" s="37"/>
      <c r="B15" s="13">
        <f t="shared" si="0"/>
        <v>11</v>
      </c>
      <c r="C15" s="54" t="s">
        <v>171</v>
      </c>
      <c r="D15" s="2" t="s">
        <v>152</v>
      </c>
      <c r="E15" s="2" t="s">
        <v>208</v>
      </c>
      <c r="F15" s="74">
        <v>44472</v>
      </c>
      <c r="G15" s="2" t="s">
        <v>32</v>
      </c>
      <c r="H15" s="23" t="s">
        <v>27</v>
      </c>
      <c r="I15" s="23" t="s">
        <v>53</v>
      </c>
      <c r="J15" s="23">
        <v>1000</v>
      </c>
      <c r="K15" s="23" t="s">
        <v>80</v>
      </c>
      <c r="L15" s="23" t="s">
        <v>74</v>
      </c>
      <c r="M15" s="12" t="s">
        <v>52</v>
      </c>
      <c r="N15" s="11">
        <v>2.59</v>
      </c>
      <c r="O15" s="49">
        <v>1.47</v>
      </c>
      <c r="P15" s="52">
        <v>44501</v>
      </c>
      <c r="Q15" s="2" t="s">
        <v>25</v>
      </c>
      <c r="R15" s="23" t="s">
        <v>3</v>
      </c>
      <c r="S15" s="23" t="s">
        <v>53</v>
      </c>
      <c r="T15" s="23">
        <v>1200</v>
      </c>
      <c r="U15" s="23" t="s">
        <v>79</v>
      </c>
      <c r="V15" s="23" t="s">
        <v>74</v>
      </c>
      <c r="W15" s="12" t="s">
        <v>2</v>
      </c>
      <c r="X15" s="11">
        <v>3.95</v>
      </c>
      <c r="Y15" s="49">
        <v>1.64</v>
      </c>
      <c r="Z15" s="36"/>
    </row>
    <row r="16" spans="1:26" outlineLevel="1" x14ac:dyDescent="0.2">
      <c r="A16" s="37"/>
      <c r="B16" s="13">
        <f t="shared" si="0"/>
        <v>12</v>
      </c>
      <c r="C16" s="54" t="s">
        <v>173</v>
      </c>
      <c r="D16" s="2" t="s">
        <v>174</v>
      </c>
      <c r="E16" s="2" t="s">
        <v>194</v>
      </c>
      <c r="F16" s="74">
        <v>44472</v>
      </c>
      <c r="G16" s="2" t="s">
        <v>32</v>
      </c>
      <c r="H16" s="23" t="s">
        <v>29</v>
      </c>
      <c r="I16" s="23" t="s">
        <v>53</v>
      </c>
      <c r="J16" s="23">
        <v>1500</v>
      </c>
      <c r="K16" s="23" t="s">
        <v>80</v>
      </c>
      <c r="L16" s="23" t="s">
        <v>74</v>
      </c>
      <c r="M16" s="12" t="s">
        <v>2</v>
      </c>
      <c r="N16" s="11">
        <v>1.69</v>
      </c>
      <c r="O16" s="49">
        <v>1.29</v>
      </c>
      <c r="P16" s="52">
        <v>44492</v>
      </c>
      <c r="Q16" s="2" t="s">
        <v>20</v>
      </c>
      <c r="R16" s="23" t="s">
        <v>6</v>
      </c>
      <c r="S16" s="23" t="s">
        <v>167</v>
      </c>
      <c r="T16" s="23">
        <v>2040</v>
      </c>
      <c r="U16" s="23" t="s">
        <v>78</v>
      </c>
      <c r="V16" s="23" t="s">
        <v>74</v>
      </c>
      <c r="W16" s="12" t="s">
        <v>52</v>
      </c>
      <c r="X16" s="11">
        <v>13.5</v>
      </c>
      <c r="Y16" s="49">
        <v>3.55</v>
      </c>
      <c r="Z16" s="36"/>
    </row>
    <row r="17" spans="1:26" outlineLevel="1" x14ac:dyDescent="0.2">
      <c r="A17" s="37"/>
      <c r="B17" s="13">
        <f t="shared" si="0"/>
        <v>13</v>
      </c>
      <c r="C17" s="54" t="s">
        <v>179</v>
      </c>
      <c r="D17" s="2" t="s">
        <v>180</v>
      </c>
      <c r="E17" s="2" t="s">
        <v>159</v>
      </c>
      <c r="F17" s="74">
        <v>44417</v>
      </c>
      <c r="G17" s="2" t="s">
        <v>41</v>
      </c>
      <c r="H17" s="23" t="s">
        <v>29</v>
      </c>
      <c r="I17" s="23" t="s">
        <v>53</v>
      </c>
      <c r="J17" s="23">
        <v>1100</v>
      </c>
      <c r="K17" s="23" t="s">
        <v>78</v>
      </c>
      <c r="L17" s="23" t="s">
        <v>74</v>
      </c>
      <c r="M17" s="12" t="s">
        <v>2</v>
      </c>
      <c r="N17" s="11">
        <v>1.42</v>
      </c>
      <c r="O17" s="49">
        <v>1.0900000000000001</v>
      </c>
      <c r="P17" s="52">
        <v>44500</v>
      </c>
      <c r="Q17" s="2" t="s">
        <v>192</v>
      </c>
      <c r="R17" s="23" t="s">
        <v>27</v>
      </c>
      <c r="S17" s="23" t="s">
        <v>56</v>
      </c>
      <c r="T17" s="23">
        <v>1100</v>
      </c>
      <c r="U17" s="23" t="s">
        <v>79</v>
      </c>
      <c r="V17" s="23" t="s">
        <v>74</v>
      </c>
      <c r="W17" s="12" t="s">
        <v>49</v>
      </c>
      <c r="X17" s="11">
        <v>3.82</v>
      </c>
      <c r="Y17" s="49">
        <v>1.62</v>
      </c>
      <c r="Z17" s="36"/>
    </row>
    <row r="18" spans="1:26" outlineLevel="1" collapsed="1" x14ac:dyDescent="0.2">
      <c r="A18" s="37"/>
      <c r="B18" s="13">
        <f t="shared" si="0"/>
        <v>14</v>
      </c>
      <c r="C18" s="54" t="s">
        <v>182</v>
      </c>
      <c r="D18" s="2" t="s">
        <v>161</v>
      </c>
      <c r="E18" s="2" t="s">
        <v>184</v>
      </c>
      <c r="F18" s="75" t="s">
        <v>159</v>
      </c>
      <c r="G18" s="57" t="s">
        <v>159</v>
      </c>
      <c r="H18" s="59" t="s">
        <v>159</v>
      </c>
      <c r="I18" s="59" t="s">
        <v>159</v>
      </c>
      <c r="J18" s="59" t="s">
        <v>159</v>
      </c>
      <c r="K18" s="59" t="s">
        <v>159</v>
      </c>
      <c r="L18" s="59" t="s">
        <v>159</v>
      </c>
      <c r="M18" s="12" t="s">
        <v>159</v>
      </c>
      <c r="N18" s="60" t="s">
        <v>159</v>
      </c>
      <c r="O18" s="61" t="s">
        <v>159</v>
      </c>
      <c r="P18" s="58" t="s">
        <v>159</v>
      </c>
      <c r="Q18" s="57" t="s">
        <v>159</v>
      </c>
      <c r="R18" s="59" t="s">
        <v>159</v>
      </c>
      <c r="S18" s="59" t="s">
        <v>159</v>
      </c>
      <c r="T18" s="59" t="s">
        <v>159</v>
      </c>
      <c r="U18" s="59" t="s">
        <v>159</v>
      </c>
      <c r="V18" s="59" t="s">
        <v>159</v>
      </c>
      <c r="W18" s="12" t="s">
        <v>159</v>
      </c>
      <c r="X18" s="60" t="s">
        <v>159</v>
      </c>
      <c r="Y18" s="61" t="s">
        <v>159</v>
      </c>
      <c r="Z18" s="36"/>
    </row>
    <row r="19" spans="1:26" outlineLevel="1" x14ac:dyDescent="0.2">
      <c r="A19" s="37"/>
      <c r="B19" s="13">
        <f t="shared" si="0"/>
        <v>15</v>
      </c>
      <c r="C19" s="54" t="s">
        <v>188</v>
      </c>
      <c r="D19" s="2" t="s">
        <v>187</v>
      </c>
      <c r="E19" s="2" t="s">
        <v>184</v>
      </c>
      <c r="F19" s="75" t="s">
        <v>159</v>
      </c>
      <c r="G19" s="57" t="s">
        <v>159</v>
      </c>
      <c r="H19" s="59" t="s">
        <v>159</v>
      </c>
      <c r="I19" s="59" t="s">
        <v>159</v>
      </c>
      <c r="J19" s="59" t="s">
        <v>159</v>
      </c>
      <c r="K19" s="59" t="s">
        <v>159</v>
      </c>
      <c r="L19" s="59" t="s">
        <v>159</v>
      </c>
      <c r="M19" s="12" t="s">
        <v>159</v>
      </c>
      <c r="N19" s="60" t="s">
        <v>159</v>
      </c>
      <c r="O19" s="61" t="s">
        <v>159</v>
      </c>
      <c r="P19" s="58" t="s">
        <v>159</v>
      </c>
      <c r="Q19" s="57" t="s">
        <v>159</v>
      </c>
      <c r="R19" s="59" t="s">
        <v>159</v>
      </c>
      <c r="S19" s="59" t="s">
        <v>159</v>
      </c>
      <c r="T19" s="59" t="s">
        <v>159</v>
      </c>
      <c r="U19" s="59" t="s">
        <v>159</v>
      </c>
      <c r="V19" s="59" t="s">
        <v>159</v>
      </c>
      <c r="W19" s="12" t="s">
        <v>159</v>
      </c>
      <c r="X19" s="60" t="s">
        <v>159</v>
      </c>
      <c r="Y19" s="61" t="s">
        <v>159</v>
      </c>
      <c r="Z19" s="36"/>
    </row>
    <row r="20" spans="1:26" outlineLevel="1" x14ac:dyDescent="0.2">
      <c r="A20" s="37"/>
      <c r="B20" s="13">
        <f t="shared" si="0"/>
        <v>16</v>
      </c>
      <c r="C20" s="54" t="s">
        <v>190</v>
      </c>
      <c r="D20" s="2" t="s">
        <v>189</v>
      </c>
      <c r="E20" s="2" t="s">
        <v>207</v>
      </c>
      <c r="F20" s="74">
        <v>44497</v>
      </c>
      <c r="G20" s="2" t="s">
        <v>119</v>
      </c>
      <c r="H20" s="23" t="s">
        <v>18</v>
      </c>
      <c r="I20" s="23" t="s">
        <v>53</v>
      </c>
      <c r="J20" s="23">
        <v>1000</v>
      </c>
      <c r="K20" s="23" t="s">
        <v>79</v>
      </c>
      <c r="L20" s="23" t="s">
        <v>87</v>
      </c>
      <c r="M20" s="12" t="s">
        <v>5</v>
      </c>
      <c r="N20" s="11">
        <v>1.41</v>
      </c>
      <c r="O20" s="49">
        <v>1.1000000000000001</v>
      </c>
      <c r="P20" s="52">
        <v>44516</v>
      </c>
      <c r="Q20" s="2" t="s">
        <v>197</v>
      </c>
      <c r="R20" s="23" t="s">
        <v>33</v>
      </c>
      <c r="S20" s="23" t="s">
        <v>53</v>
      </c>
      <c r="T20" s="23">
        <v>1100</v>
      </c>
      <c r="U20" s="23" t="s">
        <v>79</v>
      </c>
      <c r="V20" s="23" t="s">
        <v>87</v>
      </c>
      <c r="W20" s="12" t="s">
        <v>46</v>
      </c>
      <c r="X20" s="11">
        <v>2</v>
      </c>
      <c r="Y20" s="49">
        <v>1.1599999999999999</v>
      </c>
      <c r="Z20" s="36"/>
    </row>
    <row r="21" spans="1:26" outlineLevel="1" collapsed="1" x14ac:dyDescent="0.2">
      <c r="A21" s="37"/>
      <c r="B21" s="13">
        <f t="shared" si="0"/>
        <v>17</v>
      </c>
      <c r="C21" s="54" t="s">
        <v>193</v>
      </c>
      <c r="D21" s="2" t="s">
        <v>141</v>
      </c>
      <c r="E21" s="2" t="s">
        <v>184</v>
      </c>
      <c r="F21" s="75" t="s">
        <v>159</v>
      </c>
      <c r="G21" s="57" t="s">
        <v>159</v>
      </c>
      <c r="H21" s="59" t="s">
        <v>159</v>
      </c>
      <c r="I21" s="59" t="s">
        <v>159</v>
      </c>
      <c r="J21" s="59" t="s">
        <v>159</v>
      </c>
      <c r="K21" s="59" t="s">
        <v>159</v>
      </c>
      <c r="L21" s="59" t="s">
        <v>159</v>
      </c>
      <c r="M21" s="12" t="s">
        <v>159</v>
      </c>
      <c r="N21" s="60" t="s">
        <v>159</v>
      </c>
      <c r="O21" s="61" t="s">
        <v>159</v>
      </c>
      <c r="P21" s="58" t="s">
        <v>159</v>
      </c>
      <c r="Q21" s="57" t="s">
        <v>159</v>
      </c>
      <c r="R21" s="59" t="s">
        <v>159</v>
      </c>
      <c r="S21" s="59" t="s">
        <v>159</v>
      </c>
      <c r="T21" s="59" t="s">
        <v>159</v>
      </c>
      <c r="U21" s="59" t="s">
        <v>159</v>
      </c>
      <c r="V21" s="59" t="s">
        <v>159</v>
      </c>
      <c r="W21" s="12" t="s">
        <v>159</v>
      </c>
      <c r="X21" s="60" t="s">
        <v>159</v>
      </c>
      <c r="Y21" s="61" t="s">
        <v>159</v>
      </c>
      <c r="Z21" s="36"/>
    </row>
    <row r="22" spans="1:26" outlineLevel="1" x14ac:dyDescent="0.2">
      <c r="A22" s="37"/>
      <c r="B22" s="13">
        <f t="shared" si="0"/>
        <v>18</v>
      </c>
      <c r="C22" s="54" t="s">
        <v>196</v>
      </c>
      <c r="D22" s="2" t="s">
        <v>158</v>
      </c>
      <c r="E22" s="2" t="s">
        <v>159</v>
      </c>
      <c r="F22" s="74">
        <v>44518</v>
      </c>
      <c r="G22" s="2" t="s">
        <v>31</v>
      </c>
      <c r="H22" s="23" t="s">
        <v>3</v>
      </c>
      <c r="I22" s="23" t="s">
        <v>53</v>
      </c>
      <c r="J22" s="23">
        <v>1200</v>
      </c>
      <c r="K22" s="23" t="s">
        <v>79</v>
      </c>
      <c r="L22" s="23" t="s">
        <v>74</v>
      </c>
      <c r="M22" s="12" t="s">
        <v>2</v>
      </c>
      <c r="N22" s="11">
        <v>2.7</v>
      </c>
      <c r="O22" s="49">
        <v>1.34</v>
      </c>
      <c r="P22" s="52">
        <v>44540</v>
      </c>
      <c r="Q22" s="2" t="s">
        <v>20</v>
      </c>
      <c r="R22" s="23" t="s">
        <v>39</v>
      </c>
      <c r="S22" s="23" t="s">
        <v>82</v>
      </c>
      <c r="T22" s="23">
        <v>1200</v>
      </c>
      <c r="U22" s="23" t="s">
        <v>79</v>
      </c>
      <c r="V22" s="23" t="s">
        <v>74</v>
      </c>
      <c r="W22" s="12" t="s">
        <v>1</v>
      </c>
      <c r="X22" s="11">
        <v>14.15</v>
      </c>
      <c r="Y22" s="49">
        <v>2.48</v>
      </c>
      <c r="Z22" s="36"/>
    </row>
    <row r="23" spans="1:26" outlineLevel="1" collapsed="1" x14ac:dyDescent="0.2">
      <c r="A23" s="37"/>
      <c r="B23" s="13">
        <f>B22+1</f>
        <v>19</v>
      </c>
      <c r="C23" s="54" t="s">
        <v>230</v>
      </c>
      <c r="D23" s="2" t="s">
        <v>83</v>
      </c>
      <c r="E23" s="2" t="s">
        <v>159</v>
      </c>
      <c r="F23" s="74">
        <v>44603</v>
      </c>
      <c r="G23" s="2" t="s">
        <v>20</v>
      </c>
      <c r="H23" s="23" t="s">
        <v>18</v>
      </c>
      <c r="I23" s="23" t="s">
        <v>53</v>
      </c>
      <c r="J23" s="23">
        <v>1200</v>
      </c>
      <c r="K23" s="23" t="s">
        <v>79</v>
      </c>
      <c r="L23" s="23" t="s">
        <v>74</v>
      </c>
      <c r="M23" s="12" t="s">
        <v>60</v>
      </c>
      <c r="N23" s="11">
        <v>7.67</v>
      </c>
      <c r="O23" s="49">
        <v>2.48</v>
      </c>
      <c r="P23" s="52">
        <v>44637</v>
      </c>
      <c r="Q23" s="2" t="s">
        <v>36</v>
      </c>
      <c r="R23" s="23" t="s">
        <v>29</v>
      </c>
      <c r="S23" s="23" t="s">
        <v>53</v>
      </c>
      <c r="T23" s="23">
        <v>1200</v>
      </c>
      <c r="U23" s="23" t="s">
        <v>78</v>
      </c>
      <c r="V23" s="23" t="s">
        <v>74</v>
      </c>
      <c r="W23" s="12" t="s">
        <v>60</v>
      </c>
      <c r="X23" s="11">
        <v>4.3099999999999996</v>
      </c>
      <c r="Y23" s="49">
        <v>1.91</v>
      </c>
      <c r="Z23" s="36"/>
    </row>
    <row r="24" spans="1:26" outlineLevel="1" x14ac:dyDescent="0.2">
      <c r="A24" s="37"/>
      <c r="B24" s="13">
        <f t="shared" si="0"/>
        <v>20</v>
      </c>
      <c r="C24" s="54" t="s">
        <v>200</v>
      </c>
      <c r="D24" s="2" t="s">
        <v>201</v>
      </c>
      <c r="E24" s="2" t="s">
        <v>159</v>
      </c>
      <c r="F24" s="74">
        <v>44535</v>
      </c>
      <c r="G24" s="2" t="s">
        <v>44</v>
      </c>
      <c r="H24" s="23" t="s">
        <v>3</v>
      </c>
      <c r="I24" s="23" t="s">
        <v>53</v>
      </c>
      <c r="J24" s="23">
        <v>1100</v>
      </c>
      <c r="K24" s="23" t="s">
        <v>79</v>
      </c>
      <c r="L24" s="23" t="s">
        <v>74</v>
      </c>
      <c r="M24" s="12" t="s">
        <v>60</v>
      </c>
      <c r="N24" s="11">
        <v>19.5</v>
      </c>
      <c r="O24" s="49">
        <v>4.5</v>
      </c>
      <c r="P24" s="52">
        <v>44549</v>
      </c>
      <c r="Q24" s="2" t="s">
        <v>19</v>
      </c>
      <c r="R24" s="23" t="s">
        <v>3</v>
      </c>
      <c r="S24" s="23" t="s">
        <v>53</v>
      </c>
      <c r="T24" s="23">
        <v>1006</v>
      </c>
      <c r="U24" s="23" t="s">
        <v>80</v>
      </c>
      <c r="V24" s="23" t="s">
        <v>74</v>
      </c>
      <c r="W24" s="12" t="s">
        <v>46</v>
      </c>
      <c r="X24" s="11">
        <v>12.48</v>
      </c>
      <c r="Y24" s="49">
        <v>3.04</v>
      </c>
      <c r="Z24" s="36"/>
    </row>
    <row r="25" spans="1:26" outlineLevel="1" collapsed="1" x14ac:dyDescent="0.2">
      <c r="A25" s="37"/>
      <c r="B25" s="13">
        <f t="shared" si="0"/>
        <v>21</v>
      </c>
      <c r="C25" s="54" t="s">
        <v>405</v>
      </c>
      <c r="D25" s="2" t="s">
        <v>83</v>
      </c>
      <c r="E25" s="2" t="s">
        <v>184</v>
      </c>
      <c r="F25" s="75" t="s">
        <v>159</v>
      </c>
      <c r="G25" s="57" t="s">
        <v>159</v>
      </c>
      <c r="H25" s="59" t="s">
        <v>159</v>
      </c>
      <c r="I25" s="59" t="s">
        <v>159</v>
      </c>
      <c r="J25" s="59" t="s">
        <v>159</v>
      </c>
      <c r="K25" s="59" t="s">
        <v>159</v>
      </c>
      <c r="L25" s="59" t="s">
        <v>159</v>
      </c>
      <c r="M25" s="12" t="s">
        <v>159</v>
      </c>
      <c r="N25" s="60" t="s">
        <v>159</v>
      </c>
      <c r="O25" s="61" t="s">
        <v>159</v>
      </c>
      <c r="P25" s="58" t="s">
        <v>159</v>
      </c>
      <c r="Q25" s="57" t="s">
        <v>159</v>
      </c>
      <c r="R25" s="59" t="s">
        <v>159</v>
      </c>
      <c r="S25" s="59" t="s">
        <v>159</v>
      </c>
      <c r="T25" s="59" t="s">
        <v>159</v>
      </c>
      <c r="U25" s="59" t="s">
        <v>159</v>
      </c>
      <c r="V25" s="59" t="s">
        <v>159</v>
      </c>
      <c r="W25" s="12" t="s">
        <v>159</v>
      </c>
      <c r="X25" s="60" t="s">
        <v>159</v>
      </c>
      <c r="Y25" s="61" t="s">
        <v>159</v>
      </c>
      <c r="Z25" s="36"/>
    </row>
    <row r="26" spans="1:26" outlineLevel="1" x14ac:dyDescent="0.2">
      <c r="A26" s="37"/>
      <c r="B26" s="13">
        <f t="shared" si="0"/>
        <v>22</v>
      </c>
      <c r="C26" s="54" t="s">
        <v>108</v>
      </c>
      <c r="D26" s="2" t="s">
        <v>206</v>
      </c>
      <c r="E26" s="2" t="s">
        <v>159</v>
      </c>
      <c r="F26" s="74">
        <v>44540</v>
      </c>
      <c r="G26" s="2" t="s">
        <v>42</v>
      </c>
      <c r="H26" s="23" t="s">
        <v>27</v>
      </c>
      <c r="I26" s="23" t="s">
        <v>53</v>
      </c>
      <c r="J26" s="23">
        <v>1218</v>
      </c>
      <c r="K26" s="23" t="s">
        <v>78</v>
      </c>
      <c r="L26" s="23" t="s">
        <v>74</v>
      </c>
      <c r="M26" s="12" t="s">
        <v>46</v>
      </c>
      <c r="N26" s="11">
        <v>2.46</v>
      </c>
      <c r="O26" s="49">
        <v>1.35</v>
      </c>
      <c r="P26" s="52">
        <v>44570</v>
      </c>
      <c r="Q26" s="2" t="s">
        <v>34</v>
      </c>
      <c r="R26" s="23" t="s">
        <v>18</v>
      </c>
      <c r="S26" s="23" t="s">
        <v>53</v>
      </c>
      <c r="T26" s="23">
        <v>1200</v>
      </c>
      <c r="U26" s="23" t="s">
        <v>78</v>
      </c>
      <c r="V26" s="23" t="s">
        <v>74</v>
      </c>
      <c r="W26" s="12" t="s">
        <v>2</v>
      </c>
      <c r="X26" s="11">
        <v>5.0999999999999996</v>
      </c>
      <c r="Y26" s="49">
        <v>1.84</v>
      </c>
      <c r="Z26" s="36"/>
    </row>
    <row r="27" spans="1:26" outlineLevel="1" collapsed="1" x14ac:dyDescent="0.2">
      <c r="A27" s="37"/>
      <c r="B27" s="13">
        <f t="shared" si="0"/>
        <v>23</v>
      </c>
      <c r="C27" s="54" t="s">
        <v>209</v>
      </c>
      <c r="D27" s="2" t="s">
        <v>210</v>
      </c>
      <c r="E27" s="2" t="s">
        <v>159</v>
      </c>
      <c r="F27" s="74">
        <v>44569</v>
      </c>
      <c r="G27" s="2" t="s">
        <v>40</v>
      </c>
      <c r="H27" s="23" t="s">
        <v>18</v>
      </c>
      <c r="I27" s="23" t="s">
        <v>99</v>
      </c>
      <c r="J27" s="23">
        <v>1000</v>
      </c>
      <c r="K27" s="23" t="s">
        <v>79</v>
      </c>
      <c r="L27" s="23" t="s">
        <v>74</v>
      </c>
      <c r="M27" s="12" t="s">
        <v>2</v>
      </c>
      <c r="N27" s="11">
        <v>2.82</v>
      </c>
      <c r="O27" s="49">
        <v>1.28</v>
      </c>
      <c r="P27" s="52">
        <v>44587</v>
      </c>
      <c r="Q27" s="2" t="s">
        <v>40</v>
      </c>
      <c r="R27" s="23" t="s">
        <v>18</v>
      </c>
      <c r="S27" s="23" t="s">
        <v>86</v>
      </c>
      <c r="T27" s="23">
        <v>1000</v>
      </c>
      <c r="U27" s="23" t="s">
        <v>79</v>
      </c>
      <c r="V27" s="23" t="s">
        <v>74</v>
      </c>
      <c r="W27" s="12" t="s">
        <v>1</v>
      </c>
      <c r="X27" s="11">
        <v>1.94</v>
      </c>
      <c r="Y27" s="49">
        <v>1.31</v>
      </c>
      <c r="Z27" s="36"/>
    </row>
    <row r="28" spans="1:26" outlineLevel="1" collapsed="1" x14ac:dyDescent="0.2">
      <c r="A28" s="37"/>
      <c r="B28" s="13">
        <f t="shared" si="0"/>
        <v>24</v>
      </c>
      <c r="C28" s="54" t="s">
        <v>211</v>
      </c>
      <c r="D28" s="2" t="s">
        <v>212</v>
      </c>
      <c r="E28" s="2" t="s">
        <v>159</v>
      </c>
      <c r="F28" s="74">
        <v>44584</v>
      </c>
      <c r="G28" s="2" t="s">
        <v>42</v>
      </c>
      <c r="H28" s="23" t="s">
        <v>18</v>
      </c>
      <c r="I28" s="23" t="s">
        <v>53</v>
      </c>
      <c r="J28" s="23">
        <v>1100</v>
      </c>
      <c r="K28" s="23" t="s">
        <v>79</v>
      </c>
      <c r="L28" s="23" t="s">
        <v>74</v>
      </c>
      <c r="M28" s="12" t="s">
        <v>52</v>
      </c>
      <c r="N28" s="11">
        <v>3.96</v>
      </c>
      <c r="O28" s="49">
        <v>1.69</v>
      </c>
      <c r="P28" s="52">
        <v>44605</v>
      </c>
      <c r="Q28" s="2" t="s">
        <v>44</v>
      </c>
      <c r="R28" s="23" t="s">
        <v>3</v>
      </c>
      <c r="S28" s="23" t="s">
        <v>53</v>
      </c>
      <c r="T28" s="23">
        <v>1100</v>
      </c>
      <c r="U28" s="23" t="s">
        <v>79</v>
      </c>
      <c r="V28" s="23" t="s">
        <v>74</v>
      </c>
      <c r="W28" s="12" t="s">
        <v>1</v>
      </c>
      <c r="X28" s="11">
        <v>3.9</v>
      </c>
      <c r="Y28" s="49">
        <v>1.62</v>
      </c>
      <c r="Z28" s="36"/>
    </row>
    <row r="29" spans="1:26" outlineLevel="1" x14ac:dyDescent="0.2">
      <c r="A29" s="37"/>
      <c r="B29" s="13">
        <f t="shared" si="0"/>
        <v>25</v>
      </c>
      <c r="C29" s="54" t="s">
        <v>214</v>
      </c>
      <c r="D29" s="2" t="s">
        <v>215</v>
      </c>
      <c r="E29" s="2" t="s">
        <v>159</v>
      </c>
      <c r="F29" s="74">
        <v>44559</v>
      </c>
      <c r="G29" s="2" t="s">
        <v>31</v>
      </c>
      <c r="H29" s="23" t="s">
        <v>18</v>
      </c>
      <c r="I29" s="23" t="s">
        <v>53</v>
      </c>
      <c r="J29" s="23">
        <v>1200</v>
      </c>
      <c r="K29" s="23" t="s">
        <v>79</v>
      </c>
      <c r="L29" s="23" t="s">
        <v>74</v>
      </c>
      <c r="M29" s="12" t="s">
        <v>2</v>
      </c>
      <c r="N29" s="11">
        <v>2.72</v>
      </c>
      <c r="O29" s="49">
        <v>1.32</v>
      </c>
      <c r="P29" s="52">
        <v>44582</v>
      </c>
      <c r="Q29" s="2" t="s">
        <v>24</v>
      </c>
      <c r="R29" s="23" t="s">
        <v>29</v>
      </c>
      <c r="S29" s="23" t="s">
        <v>55</v>
      </c>
      <c r="T29" s="23">
        <v>1200</v>
      </c>
      <c r="U29" s="23" t="s">
        <v>79</v>
      </c>
      <c r="V29" s="23" t="s">
        <v>74</v>
      </c>
      <c r="W29" s="12" t="s">
        <v>5</v>
      </c>
      <c r="X29" s="11">
        <v>3.09</v>
      </c>
      <c r="Y29" s="49">
        <v>1.47</v>
      </c>
      <c r="Z29" s="36"/>
    </row>
    <row r="30" spans="1:26" outlineLevel="1" collapsed="1" x14ac:dyDescent="0.2">
      <c r="A30" s="37"/>
      <c r="B30" s="13">
        <f t="shared" si="0"/>
        <v>26</v>
      </c>
      <c r="C30" s="54" t="s">
        <v>217</v>
      </c>
      <c r="D30" s="2" t="s">
        <v>187</v>
      </c>
      <c r="E30" s="2" t="s">
        <v>218</v>
      </c>
      <c r="F30" s="74">
        <v>44572</v>
      </c>
      <c r="G30" s="2" t="s">
        <v>66</v>
      </c>
      <c r="H30" s="23" t="s">
        <v>18</v>
      </c>
      <c r="I30" s="23" t="s">
        <v>53</v>
      </c>
      <c r="J30" s="23">
        <v>1100</v>
      </c>
      <c r="K30" s="23" t="s">
        <v>79</v>
      </c>
      <c r="L30" s="23" t="s">
        <v>74</v>
      </c>
      <c r="M30" s="12" t="s">
        <v>5</v>
      </c>
      <c r="N30" s="11">
        <v>1.43</v>
      </c>
      <c r="O30" s="49">
        <v>1.1100000000000001</v>
      </c>
      <c r="P30" s="58" t="s">
        <v>159</v>
      </c>
      <c r="Q30" s="57" t="s">
        <v>159</v>
      </c>
      <c r="R30" s="59" t="s">
        <v>159</v>
      </c>
      <c r="S30" s="59" t="s">
        <v>159</v>
      </c>
      <c r="T30" s="59" t="s">
        <v>159</v>
      </c>
      <c r="U30" s="59" t="s">
        <v>159</v>
      </c>
      <c r="V30" s="59" t="s">
        <v>159</v>
      </c>
      <c r="W30" s="12" t="s">
        <v>159</v>
      </c>
      <c r="X30" s="60" t="s">
        <v>159</v>
      </c>
      <c r="Y30" s="61" t="s">
        <v>159</v>
      </c>
      <c r="Z30" s="36"/>
    </row>
    <row r="31" spans="1:26" outlineLevel="1" x14ac:dyDescent="0.2">
      <c r="A31" s="37"/>
      <c r="B31" s="13">
        <f t="shared" si="0"/>
        <v>27</v>
      </c>
      <c r="C31" s="54" t="s">
        <v>219</v>
      </c>
      <c r="D31" s="2" t="s">
        <v>152</v>
      </c>
      <c r="E31" s="2" t="s">
        <v>268</v>
      </c>
      <c r="F31" s="74">
        <v>44576</v>
      </c>
      <c r="G31" s="2" t="s">
        <v>24</v>
      </c>
      <c r="H31" s="23" t="s">
        <v>18</v>
      </c>
      <c r="I31" s="23" t="s">
        <v>220</v>
      </c>
      <c r="J31" s="23">
        <v>1100</v>
      </c>
      <c r="K31" s="23" t="s">
        <v>79</v>
      </c>
      <c r="L31" s="23" t="s">
        <v>74</v>
      </c>
      <c r="M31" s="12" t="s">
        <v>5</v>
      </c>
      <c r="N31" s="11">
        <v>2.04</v>
      </c>
      <c r="O31" s="49">
        <v>1.3</v>
      </c>
      <c r="P31" s="52">
        <v>44604</v>
      </c>
      <c r="Q31" s="2" t="s">
        <v>40</v>
      </c>
      <c r="R31" s="23" t="s">
        <v>27</v>
      </c>
      <c r="S31" s="23" t="s">
        <v>167</v>
      </c>
      <c r="T31" s="23">
        <v>1100</v>
      </c>
      <c r="U31" s="23" t="s">
        <v>79</v>
      </c>
      <c r="V31" s="23" t="s">
        <v>74</v>
      </c>
      <c r="W31" s="12" t="s">
        <v>1</v>
      </c>
      <c r="X31" s="11">
        <v>8.32</v>
      </c>
      <c r="Y31" s="49">
        <v>3.05</v>
      </c>
      <c r="Z31" s="36"/>
    </row>
    <row r="32" spans="1:26" outlineLevel="1" collapsed="1" x14ac:dyDescent="0.2">
      <c r="A32" s="37"/>
      <c r="B32" s="13">
        <f t="shared" si="0"/>
        <v>28</v>
      </c>
      <c r="C32" s="54" t="s">
        <v>222</v>
      </c>
      <c r="D32" s="2" t="s">
        <v>223</v>
      </c>
      <c r="E32" s="2" t="s">
        <v>218</v>
      </c>
      <c r="F32" s="74">
        <v>44584</v>
      </c>
      <c r="G32" s="2" t="s">
        <v>42</v>
      </c>
      <c r="H32" s="23" t="s">
        <v>18</v>
      </c>
      <c r="I32" s="23" t="s">
        <v>53</v>
      </c>
      <c r="J32" s="23">
        <v>1100</v>
      </c>
      <c r="K32" s="23" t="s">
        <v>79</v>
      </c>
      <c r="L32" s="23" t="s">
        <v>74</v>
      </c>
      <c r="M32" s="12" t="s">
        <v>60</v>
      </c>
      <c r="N32" s="11">
        <v>3.29</v>
      </c>
      <c r="O32" s="49">
        <v>1.39</v>
      </c>
      <c r="P32" s="58" t="s">
        <v>159</v>
      </c>
      <c r="Q32" s="57" t="s">
        <v>159</v>
      </c>
      <c r="R32" s="59" t="s">
        <v>159</v>
      </c>
      <c r="S32" s="59" t="s">
        <v>159</v>
      </c>
      <c r="T32" s="59" t="s">
        <v>159</v>
      </c>
      <c r="U32" s="59" t="s">
        <v>159</v>
      </c>
      <c r="V32" s="59" t="s">
        <v>159</v>
      </c>
      <c r="W32" s="12" t="s">
        <v>159</v>
      </c>
      <c r="X32" s="60" t="s">
        <v>159</v>
      </c>
      <c r="Y32" s="61" t="s">
        <v>159</v>
      </c>
      <c r="Z32" s="36"/>
    </row>
    <row r="33" spans="1:26" outlineLevel="1" collapsed="1" x14ac:dyDescent="0.2">
      <c r="A33" s="37"/>
      <c r="B33" s="13">
        <f t="shared" si="0"/>
        <v>29</v>
      </c>
      <c r="C33" s="54" t="s">
        <v>225</v>
      </c>
      <c r="D33" s="2" t="s">
        <v>77</v>
      </c>
      <c r="E33" s="2" t="s">
        <v>159</v>
      </c>
      <c r="F33" s="74">
        <v>44609</v>
      </c>
      <c r="G33" s="2" t="s">
        <v>36</v>
      </c>
      <c r="H33" s="23" t="s">
        <v>29</v>
      </c>
      <c r="I33" s="23" t="s">
        <v>53</v>
      </c>
      <c r="J33" s="23">
        <v>1000</v>
      </c>
      <c r="K33" s="23" t="s">
        <v>79</v>
      </c>
      <c r="L33" s="23" t="s">
        <v>74</v>
      </c>
      <c r="M33" s="12" t="s">
        <v>2</v>
      </c>
      <c r="N33" s="11">
        <v>5.33</v>
      </c>
      <c r="O33" s="49">
        <v>1.97</v>
      </c>
      <c r="P33" s="52">
        <v>44629</v>
      </c>
      <c r="Q33" s="2" t="s">
        <v>35</v>
      </c>
      <c r="R33" s="23" t="s">
        <v>37</v>
      </c>
      <c r="S33" s="23" t="s">
        <v>55</v>
      </c>
      <c r="T33" s="23">
        <v>1000</v>
      </c>
      <c r="U33" s="23" t="s">
        <v>79</v>
      </c>
      <c r="V33" s="23" t="s">
        <v>74</v>
      </c>
      <c r="W33" s="12" t="s">
        <v>52</v>
      </c>
      <c r="X33" s="11">
        <v>3.8</v>
      </c>
      <c r="Y33" s="49">
        <v>1.63</v>
      </c>
      <c r="Z33" s="36"/>
    </row>
    <row r="34" spans="1:26" outlineLevel="1" x14ac:dyDescent="0.2">
      <c r="A34" s="37"/>
      <c r="B34" s="13">
        <f t="shared" si="0"/>
        <v>30</v>
      </c>
      <c r="C34" s="54" t="s">
        <v>228</v>
      </c>
      <c r="D34" s="2" t="s">
        <v>229</v>
      </c>
      <c r="E34" s="2" t="s">
        <v>159</v>
      </c>
      <c r="F34" s="74">
        <v>44596</v>
      </c>
      <c r="G34" s="2" t="s">
        <v>20</v>
      </c>
      <c r="H34" s="23" t="s">
        <v>27</v>
      </c>
      <c r="I34" s="23" t="s">
        <v>55</v>
      </c>
      <c r="J34" s="23">
        <v>955</v>
      </c>
      <c r="K34" s="23" t="s">
        <v>79</v>
      </c>
      <c r="L34" s="23" t="s">
        <v>74</v>
      </c>
      <c r="M34" s="12" t="s">
        <v>5</v>
      </c>
      <c r="N34" s="11">
        <v>10.35</v>
      </c>
      <c r="O34" s="49">
        <v>2.41</v>
      </c>
      <c r="P34" s="52">
        <v>44615</v>
      </c>
      <c r="Q34" s="2" t="s">
        <v>35</v>
      </c>
      <c r="R34" s="23" t="s">
        <v>33</v>
      </c>
      <c r="S34" s="23" t="s">
        <v>55</v>
      </c>
      <c r="T34" s="23">
        <v>1000</v>
      </c>
      <c r="U34" s="23" t="s">
        <v>79</v>
      </c>
      <c r="V34" s="23" t="s">
        <v>74</v>
      </c>
      <c r="W34" s="12" t="s">
        <v>5</v>
      </c>
      <c r="X34" s="11">
        <v>8.02</v>
      </c>
      <c r="Y34" s="49">
        <v>2.48</v>
      </c>
      <c r="Z34" s="36"/>
    </row>
    <row r="35" spans="1:26" outlineLevel="1" collapsed="1" x14ac:dyDescent="0.2">
      <c r="A35" s="37"/>
      <c r="B35" s="13">
        <f t="shared" si="0"/>
        <v>31</v>
      </c>
      <c r="C35" s="54" t="s">
        <v>231</v>
      </c>
      <c r="D35" s="2" t="s">
        <v>232</v>
      </c>
      <c r="E35" s="2" t="s">
        <v>159</v>
      </c>
      <c r="F35" s="74">
        <v>44602</v>
      </c>
      <c r="G35" s="2" t="s">
        <v>36</v>
      </c>
      <c r="H35" s="23" t="s">
        <v>18</v>
      </c>
      <c r="I35" s="23" t="s">
        <v>53</v>
      </c>
      <c r="J35" s="23">
        <v>1200</v>
      </c>
      <c r="K35" s="23" t="s">
        <v>79</v>
      </c>
      <c r="L35" s="23" t="s">
        <v>74</v>
      </c>
      <c r="M35" s="12" t="s">
        <v>5</v>
      </c>
      <c r="N35" s="11">
        <v>2.76</v>
      </c>
      <c r="O35" s="49">
        <v>1.26</v>
      </c>
      <c r="P35" s="52">
        <v>44629</v>
      </c>
      <c r="Q35" s="2" t="s">
        <v>35</v>
      </c>
      <c r="R35" s="23" t="s">
        <v>18</v>
      </c>
      <c r="S35" s="23" t="s">
        <v>53</v>
      </c>
      <c r="T35" s="23">
        <v>1400</v>
      </c>
      <c r="U35" s="23" t="s">
        <v>79</v>
      </c>
      <c r="V35" s="23" t="s">
        <v>74</v>
      </c>
      <c r="W35" s="12" t="s">
        <v>2</v>
      </c>
      <c r="X35" s="11">
        <v>2.56</v>
      </c>
      <c r="Y35" s="49">
        <v>1.1299999999999999</v>
      </c>
      <c r="Z35" s="36"/>
    </row>
    <row r="36" spans="1:26" outlineLevel="1" x14ac:dyDescent="0.2">
      <c r="A36" s="37"/>
      <c r="B36" s="13">
        <f t="shared" si="0"/>
        <v>32</v>
      </c>
      <c r="C36" s="54" t="s">
        <v>233</v>
      </c>
      <c r="D36" s="2" t="s">
        <v>234</v>
      </c>
      <c r="E36" s="2" t="s">
        <v>159</v>
      </c>
      <c r="F36" s="74">
        <v>44608</v>
      </c>
      <c r="G36" s="2" t="s">
        <v>35</v>
      </c>
      <c r="H36" s="23" t="s">
        <v>18</v>
      </c>
      <c r="I36" s="23" t="s">
        <v>53</v>
      </c>
      <c r="J36" s="23">
        <v>1300</v>
      </c>
      <c r="K36" s="23" t="s">
        <v>79</v>
      </c>
      <c r="L36" s="23" t="s">
        <v>74</v>
      </c>
      <c r="M36" s="12" t="s">
        <v>49</v>
      </c>
      <c r="N36" s="11">
        <v>5.4</v>
      </c>
      <c r="O36" s="49">
        <v>2.98</v>
      </c>
      <c r="P36" s="52">
        <v>44621</v>
      </c>
      <c r="Q36" s="2" t="s">
        <v>32</v>
      </c>
      <c r="R36" s="23" t="s">
        <v>29</v>
      </c>
      <c r="S36" s="23" t="s">
        <v>53</v>
      </c>
      <c r="T36" s="23">
        <v>1000</v>
      </c>
      <c r="U36" s="23" t="s">
        <v>80</v>
      </c>
      <c r="V36" s="23" t="s">
        <v>74</v>
      </c>
      <c r="W36" s="12" t="s">
        <v>2</v>
      </c>
      <c r="X36" s="11">
        <v>4</v>
      </c>
      <c r="Y36" s="49">
        <v>1.62</v>
      </c>
      <c r="Z36" s="36"/>
    </row>
    <row r="37" spans="1:26" outlineLevel="1" collapsed="1" x14ac:dyDescent="0.2">
      <c r="A37" s="37"/>
      <c r="B37" s="13">
        <f t="shared" si="0"/>
        <v>33</v>
      </c>
      <c r="C37" s="54" t="s">
        <v>134</v>
      </c>
      <c r="D37" s="2" t="s">
        <v>140</v>
      </c>
      <c r="E37" s="2" t="s">
        <v>159</v>
      </c>
      <c r="F37" s="74">
        <v>44622</v>
      </c>
      <c r="G37" s="2" t="s">
        <v>35</v>
      </c>
      <c r="H37" s="23" t="s">
        <v>3</v>
      </c>
      <c r="I37" s="23" t="s">
        <v>55</v>
      </c>
      <c r="J37" s="23">
        <v>1000</v>
      </c>
      <c r="K37" s="23" t="s">
        <v>79</v>
      </c>
      <c r="L37" s="23" t="s">
        <v>74</v>
      </c>
      <c r="M37" s="12" t="s">
        <v>1</v>
      </c>
      <c r="N37" s="11">
        <v>12.5</v>
      </c>
      <c r="O37" s="49">
        <v>3.3</v>
      </c>
      <c r="P37" s="52">
        <v>44647</v>
      </c>
      <c r="Q37" s="2" t="s">
        <v>25</v>
      </c>
      <c r="R37" s="23" t="s">
        <v>37</v>
      </c>
      <c r="S37" s="23" t="s">
        <v>55</v>
      </c>
      <c r="T37" s="23">
        <v>1000</v>
      </c>
      <c r="U37" s="23" t="s">
        <v>79</v>
      </c>
      <c r="V37" s="23" t="s">
        <v>74</v>
      </c>
      <c r="W37" s="12" t="s">
        <v>2</v>
      </c>
      <c r="X37" s="11">
        <v>11.55</v>
      </c>
      <c r="Y37" s="49">
        <v>3.11</v>
      </c>
      <c r="Z37" s="36"/>
    </row>
    <row r="38" spans="1:26" outlineLevel="1" x14ac:dyDescent="0.2">
      <c r="A38" s="37"/>
      <c r="B38" s="13">
        <f t="shared" si="0"/>
        <v>34</v>
      </c>
      <c r="C38" s="54" t="s">
        <v>237</v>
      </c>
      <c r="D38" s="2" t="s">
        <v>152</v>
      </c>
      <c r="E38" s="2" t="s">
        <v>159</v>
      </c>
      <c r="F38" s="74">
        <v>44620</v>
      </c>
      <c r="G38" s="2" t="s">
        <v>41</v>
      </c>
      <c r="H38" s="23" t="s">
        <v>3</v>
      </c>
      <c r="I38" s="23" t="s">
        <v>53</v>
      </c>
      <c r="J38" s="23">
        <v>1100</v>
      </c>
      <c r="K38" s="23" t="s">
        <v>78</v>
      </c>
      <c r="L38" s="23" t="s">
        <v>74</v>
      </c>
      <c r="M38" s="12" t="s">
        <v>52</v>
      </c>
      <c r="N38" s="11">
        <v>2.69</v>
      </c>
      <c r="O38" s="49">
        <v>1.38</v>
      </c>
      <c r="P38" s="52">
        <v>44642</v>
      </c>
      <c r="Q38" s="2" t="s">
        <v>42</v>
      </c>
      <c r="R38" s="23" t="s">
        <v>27</v>
      </c>
      <c r="S38" s="23" t="s">
        <v>53</v>
      </c>
      <c r="T38" s="23">
        <v>1209</v>
      </c>
      <c r="U38" s="23" t="s">
        <v>79</v>
      </c>
      <c r="V38" s="23" t="s">
        <v>74</v>
      </c>
      <c r="W38" s="12" t="s">
        <v>5</v>
      </c>
      <c r="X38" s="11">
        <v>5.5</v>
      </c>
      <c r="Y38" s="49">
        <v>1.83</v>
      </c>
      <c r="Z38" s="36"/>
    </row>
    <row r="39" spans="1:26" outlineLevel="1" collapsed="1" x14ac:dyDescent="0.2">
      <c r="A39" s="37"/>
      <c r="B39" s="13">
        <f t="shared" si="0"/>
        <v>35</v>
      </c>
      <c r="C39" s="54" t="s">
        <v>240</v>
      </c>
      <c r="D39" s="2" t="s">
        <v>158</v>
      </c>
      <c r="E39" s="2" t="s">
        <v>159</v>
      </c>
      <c r="F39" s="74">
        <v>44621</v>
      </c>
      <c r="G39" s="2" t="s">
        <v>32</v>
      </c>
      <c r="H39" s="23" t="s">
        <v>18</v>
      </c>
      <c r="I39" s="23" t="s">
        <v>99</v>
      </c>
      <c r="J39" s="23">
        <v>1000</v>
      </c>
      <c r="K39" s="23" t="s">
        <v>80</v>
      </c>
      <c r="L39" s="23" t="s">
        <v>74</v>
      </c>
      <c r="M39" s="12" t="s">
        <v>5</v>
      </c>
      <c r="N39" s="11">
        <v>2.6</v>
      </c>
      <c r="O39" s="49">
        <v>1.38</v>
      </c>
      <c r="P39" s="52">
        <v>44653</v>
      </c>
      <c r="Q39" s="2" t="s">
        <v>32</v>
      </c>
      <c r="R39" s="23" t="s">
        <v>3</v>
      </c>
      <c r="S39" s="23" t="s">
        <v>99</v>
      </c>
      <c r="T39" s="23">
        <v>1000</v>
      </c>
      <c r="U39" s="23" t="s">
        <v>79</v>
      </c>
      <c r="V39" s="23" t="s">
        <v>74</v>
      </c>
      <c r="W39" s="12" t="s">
        <v>67</v>
      </c>
      <c r="X39" s="11">
        <v>7.14</v>
      </c>
      <c r="Y39" s="49">
        <v>2.54</v>
      </c>
      <c r="Z39" s="36"/>
    </row>
    <row r="40" spans="1:26" outlineLevel="1" collapsed="1" x14ac:dyDescent="0.2">
      <c r="A40" s="37"/>
      <c r="B40" s="13">
        <f t="shared" si="0"/>
        <v>36</v>
      </c>
      <c r="C40" s="54" t="s">
        <v>241</v>
      </c>
      <c r="D40" s="2" t="s">
        <v>166</v>
      </c>
      <c r="E40" s="2" t="s">
        <v>815</v>
      </c>
      <c r="F40" s="75" t="s">
        <v>159</v>
      </c>
      <c r="G40" s="57" t="s">
        <v>159</v>
      </c>
      <c r="H40" s="59" t="s">
        <v>159</v>
      </c>
      <c r="I40" s="59" t="s">
        <v>159</v>
      </c>
      <c r="J40" s="59" t="s">
        <v>159</v>
      </c>
      <c r="K40" s="59" t="s">
        <v>159</v>
      </c>
      <c r="L40" s="59" t="s">
        <v>159</v>
      </c>
      <c r="M40" s="12" t="s">
        <v>159</v>
      </c>
      <c r="N40" s="60" t="s">
        <v>159</v>
      </c>
      <c r="O40" s="61" t="s">
        <v>159</v>
      </c>
      <c r="P40" s="58" t="s">
        <v>159</v>
      </c>
      <c r="Q40" s="57" t="s">
        <v>159</v>
      </c>
      <c r="R40" s="59" t="s">
        <v>159</v>
      </c>
      <c r="S40" s="59" t="s">
        <v>159</v>
      </c>
      <c r="T40" s="59" t="s">
        <v>159</v>
      </c>
      <c r="U40" s="59" t="s">
        <v>159</v>
      </c>
      <c r="V40" s="59" t="s">
        <v>159</v>
      </c>
      <c r="W40" s="12" t="s">
        <v>159</v>
      </c>
      <c r="X40" s="60" t="s">
        <v>159</v>
      </c>
      <c r="Y40" s="61" t="s">
        <v>159</v>
      </c>
      <c r="Z40" s="36"/>
    </row>
    <row r="41" spans="1:26" outlineLevel="1" x14ac:dyDescent="0.2">
      <c r="A41" s="37"/>
      <c r="B41" s="13">
        <f t="shared" si="0"/>
        <v>37</v>
      </c>
      <c r="C41" s="54" t="s">
        <v>244</v>
      </c>
      <c r="D41" s="2" t="s">
        <v>243</v>
      </c>
      <c r="E41" s="2" t="s">
        <v>159</v>
      </c>
      <c r="F41" s="74">
        <v>44639</v>
      </c>
      <c r="G41" s="2" t="s">
        <v>68</v>
      </c>
      <c r="H41" s="23" t="s">
        <v>39</v>
      </c>
      <c r="I41" s="23" t="s">
        <v>170</v>
      </c>
      <c r="J41" s="23">
        <v>1200</v>
      </c>
      <c r="K41" s="23" t="s">
        <v>80</v>
      </c>
      <c r="L41" s="23" t="s">
        <v>87</v>
      </c>
      <c r="M41" s="12" t="s">
        <v>95</v>
      </c>
      <c r="N41" s="11">
        <v>33.96</v>
      </c>
      <c r="O41" s="49">
        <v>8</v>
      </c>
      <c r="P41" s="52">
        <v>44660</v>
      </c>
      <c r="Q41" s="2" t="s">
        <v>122</v>
      </c>
      <c r="R41" s="23" t="s">
        <v>27</v>
      </c>
      <c r="S41" s="23" t="s">
        <v>167</v>
      </c>
      <c r="T41" s="23">
        <v>1200</v>
      </c>
      <c r="U41" s="23" t="s">
        <v>80</v>
      </c>
      <c r="V41" s="23" t="s">
        <v>87</v>
      </c>
      <c r="W41" s="12" t="s">
        <v>1</v>
      </c>
      <c r="X41" s="11">
        <v>13.79</v>
      </c>
      <c r="Y41" s="49">
        <v>4.0999999999999996</v>
      </c>
      <c r="Z41" s="36"/>
    </row>
    <row r="42" spans="1:26" outlineLevel="1" collapsed="1" x14ac:dyDescent="0.2">
      <c r="A42" s="37"/>
      <c r="B42" s="13">
        <f t="shared" si="0"/>
        <v>38</v>
      </c>
      <c r="C42" s="54" t="s">
        <v>246</v>
      </c>
      <c r="D42" s="2" t="s">
        <v>247</v>
      </c>
      <c r="E42" s="2" t="s">
        <v>159</v>
      </c>
      <c r="F42" s="74">
        <v>44668</v>
      </c>
      <c r="G42" s="2" t="s">
        <v>31</v>
      </c>
      <c r="H42" s="23" t="s">
        <v>29</v>
      </c>
      <c r="I42" s="23" t="s">
        <v>53</v>
      </c>
      <c r="J42" s="23">
        <v>1200</v>
      </c>
      <c r="K42" s="23" t="s">
        <v>79</v>
      </c>
      <c r="L42" s="23" t="s">
        <v>74</v>
      </c>
      <c r="M42" s="12" t="s">
        <v>46</v>
      </c>
      <c r="N42" s="11">
        <v>3.09</v>
      </c>
      <c r="O42" s="49">
        <v>1.51</v>
      </c>
      <c r="P42" s="52">
        <v>44679</v>
      </c>
      <c r="Q42" s="2" t="s">
        <v>31</v>
      </c>
      <c r="R42" s="23" t="s">
        <v>18</v>
      </c>
      <c r="S42" s="23" t="s">
        <v>53</v>
      </c>
      <c r="T42" s="23">
        <v>1000</v>
      </c>
      <c r="U42" s="23" t="s">
        <v>79</v>
      </c>
      <c r="V42" s="23" t="s">
        <v>74</v>
      </c>
      <c r="W42" s="12" t="s">
        <v>2</v>
      </c>
      <c r="X42" s="11">
        <v>5.86</v>
      </c>
      <c r="Y42" s="49">
        <v>1.99</v>
      </c>
      <c r="Z42" s="36"/>
    </row>
    <row r="43" spans="1:26" outlineLevel="1" collapsed="1" x14ac:dyDescent="0.2">
      <c r="A43" s="37"/>
      <c r="B43" s="13">
        <f t="shared" si="0"/>
        <v>39</v>
      </c>
      <c r="C43" s="54" t="s">
        <v>250</v>
      </c>
      <c r="D43" s="2" t="s">
        <v>83</v>
      </c>
      <c r="E43" s="2" t="s">
        <v>159</v>
      </c>
      <c r="F43" s="74">
        <v>44687</v>
      </c>
      <c r="G43" s="2" t="s">
        <v>8</v>
      </c>
      <c r="H43" s="23" t="s">
        <v>29</v>
      </c>
      <c r="I43" s="23" t="s">
        <v>53</v>
      </c>
      <c r="J43" s="23">
        <v>1000</v>
      </c>
      <c r="K43" s="23" t="s">
        <v>78</v>
      </c>
      <c r="L43" s="23" t="s">
        <v>74</v>
      </c>
      <c r="M43" s="12" t="s">
        <v>5</v>
      </c>
      <c r="N43" s="11">
        <v>3.15</v>
      </c>
      <c r="O43" s="49">
        <v>1.55</v>
      </c>
      <c r="P43" s="52">
        <v>44700</v>
      </c>
      <c r="Q43" s="2" t="s">
        <v>36</v>
      </c>
      <c r="R43" s="23" t="s">
        <v>27</v>
      </c>
      <c r="S43" s="23" t="s">
        <v>53</v>
      </c>
      <c r="T43" s="23">
        <v>1200</v>
      </c>
      <c r="U43" s="23" t="s">
        <v>78</v>
      </c>
      <c r="V43" s="23" t="s">
        <v>74</v>
      </c>
      <c r="W43" s="12" t="s">
        <v>46</v>
      </c>
      <c r="X43" s="11">
        <v>3.35</v>
      </c>
      <c r="Y43" s="49">
        <v>1.55</v>
      </c>
      <c r="Z43" s="36"/>
    </row>
    <row r="44" spans="1:26" outlineLevel="1" collapsed="1" x14ac:dyDescent="0.2">
      <c r="A44" s="37"/>
      <c r="B44" s="13">
        <f t="shared" si="0"/>
        <v>40</v>
      </c>
      <c r="C44" s="54" t="s">
        <v>164</v>
      </c>
      <c r="D44" s="2" t="s">
        <v>255</v>
      </c>
      <c r="E44" s="2" t="s">
        <v>281</v>
      </c>
      <c r="F44" s="74">
        <v>44660</v>
      </c>
      <c r="G44" s="2" t="s">
        <v>38</v>
      </c>
      <c r="H44" s="23" t="s">
        <v>22</v>
      </c>
      <c r="I44" s="23" t="s">
        <v>146</v>
      </c>
      <c r="J44" s="23">
        <v>1100</v>
      </c>
      <c r="K44" s="23" t="s">
        <v>79</v>
      </c>
      <c r="L44" s="23" t="s">
        <v>113</v>
      </c>
      <c r="M44" s="12" t="s">
        <v>52</v>
      </c>
      <c r="N44" s="11">
        <v>8.8000000000000007</v>
      </c>
      <c r="O44" s="49">
        <v>2.89</v>
      </c>
      <c r="P44" s="52">
        <v>44682</v>
      </c>
      <c r="Q44" s="2" t="s">
        <v>32</v>
      </c>
      <c r="R44" s="23" t="s">
        <v>33</v>
      </c>
      <c r="S44" s="23" t="s">
        <v>55</v>
      </c>
      <c r="T44" s="23">
        <v>1000</v>
      </c>
      <c r="U44" s="23" t="s">
        <v>80</v>
      </c>
      <c r="V44" s="23" t="s">
        <v>74</v>
      </c>
      <c r="W44" s="12" t="s">
        <v>5</v>
      </c>
      <c r="X44" s="11">
        <v>11</v>
      </c>
      <c r="Y44" s="49">
        <v>3.4</v>
      </c>
      <c r="Z44" s="36"/>
    </row>
    <row r="45" spans="1:26" outlineLevel="1" x14ac:dyDescent="0.2">
      <c r="A45" s="37"/>
      <c r="B45" s="13">
        <f t="shared" si="0"/>
        <v>41</v>
      </c>
      <c r="C45" s="54" t="s">
        <v>262</v>
      </c>
      <c r="D45" s="2" t="s">
        <v>189</v>
      </c>
      <c r="E45" s="2" t="s">
        <v>159</v>
      </c>
      <c r="F45" s="74">
        <v>44664</v>
      </c>
      <c r="G45" s="2" t="s">
        <v>42</v>
      </c>
      <c r="H45" s="23" t="s">
        <v>29</v>
      </c>
      <c r="I45" s="23" t="s">
        <v>53</v>
      </c>
      <c r="J45" s="23">
        <v>1100</v>
      </c>
      <c r="K45" s="23" t="s">
        <v>79</v>
      </c>
      <c r="L45" s="23" t="s">
        <v>74</v>
      </c>
      <c r="M45" s="12" t="s">
        <v>2</v>
      </c>
      <c r="N45" s="11">
        <v>2.08</v>
      </c>
      <c r="O45" s="49">
        <v>1.17</v>
      </c>
      <c r="P45" s="52">
        <v>44679</v>
      </c>
      <c r="Q45" s="2" t="s">
        <v>36</v>
      </c>
      <c r="R45" s="23" t="s">
        <v>33</v>
      </c>
      <c r="S45" s="23" t="s">
        <v>249</v>
      </c>
      <c r="T45" s="23">
        <v>1200</v>
      </c>
      <c r="U45" s="23" t="s">
        <v>78</v>
      </c>
      <c r="V45" s="23" t="s">
        <v>74</v>
      </c>
      <c r="W45" s="12" t="s">
        <v>46</v>
      </c>
      <c r="X45" s="11">
        <v>4.3899999999999997</v>
      </c>
      <c r="Y45" s="49">
        <v>1.83</v>
      </c>
      <c r="Z45" s="36"/>
    </row>
    <row r="46" spans="1:26" outlineLevel="1" collapsed="1" x14ac:dyDescent="0.2">
      <c r="A46" s="37"/>
      <c r="B46" s="13">
        <f t="shared" si="0"/>
        <v>42</v>
      </c>
      <c r="C46" s="54" t="s">
        <v>265</v>
      </c>
      <c r="D46" s="2" t="s">
        <v>187</v>
      </c>
      <c r="E46" s="2" t="s">
        <v>218</v>
      </c>
      <c r="F46" s="74">
        <v>44672</v>
      </c>
      <c r="G46" s="2" t="s">
        <v>36</v>
      </c>
      <c r="H46" s="23" t="s">
        <v>18</v>
      </c>
      <c r="I46" s="23" t="s">
        <v>99</v>
      </c>
      <c r="J46" s="23">
        <v>1200</v>
      </c>
      <c r="K46" s="23" t="s">
        <v>78</v>
      </c>
      <c r="L46" s="23" t="s">
        <v>74</v>
      </c>
      <c r="M46" s="12" t="s">
        <v>49</v>
      </c>
      <c r="N46" s="11">
        <v>3.15</v>
      </c>
      <c r="O46" s="49">
        <v>1.54</v>
      </c>
      <c r="P46" s="58" t="s">
        <v>159</v>
      </c>
      <c r="Q46" s="57" t="s">
        <v>159</v>
      </c>
      <c r="R46" s="59" t="s">
        <v>159</v>
      </c>
      <c r="S46" s="59" t="s">
        <v>159</v>
      </c>
      <c r="T46" s="59" t="s">
        <v>159</v>
      </c>
      <c r="U46" s="59" t="s">
        <v>159</v>
      </c>
      <c r="V46" s="59" t="s">
        <v>159</v>
      </c>
      <c r="W46" s="12" t="s">
        <v>159</v>
      </c>
      <c r="X46" s="60" t="s">
        <v>159</v>
      </c>
      <c r="Y46" s="61" t="s">
        <v>159</v>
      </c>
      <c r="Z46" s="36"/>
    </row>
    <row r="47" spans="1:26" outlineLevel="1" collapsed="1" x14ac:dyDescent="0.2">
      <c r="A47" s="37"/>
      <c r="B47" s="13">
        <f t="shared" si="0"/>
        <v>43</v>
      </c>
      <c r="C47" s="54" t="s">
        <v>199</v>
      </c>
      <c r="D47" s="2" t="s">
        <v>187</v>
      </c>
      <c r="E47" s="2" t="s">
        <v>299</v>
      </c>
      <c r="F47" s="74">
        <v>44682</v>
      </c>
      <c r="G47" s="2" t="s">
        <v>32</v>
      </c>
      <c r="H47" s="23" t="s">
        <v>27</v>
      </c>
      <c r="I47" s="23" t="s">
        <v>53</v>
      </c>
      <c r="J47" s="23">
        <v>1000</v>
      </c>
      <c r="K47" s="23" t="s">
        <v>80</v>
      </c>
      <c r="L47" s="23" t="s">
        <v>74</v>
      </c>
      <c r="M47" s="12" t="s">
        <v>60</v>
      </c>
      <c r="N47" s="11">
        <v>1.84</v>
      </c>
      <c r="O47" s="49">
        <v>1.21</v>
      </c>
      <c r="P47" s="58" t="s">
        <v>159</v>
      </c>
      <c r="Q47" s="57" t="s">
        <v>159</v>
      </c>
      <c r="R47" s="59" t="s">
        <v>159</v>
      </c>
      <c r="S47" s="59" t="s">
        <v>159</v>
      </c>
      <c r="T47" s="59" t="s">
        <v>159</v>
      </c>
      <c r="U47" s="59" t="s">
        <v>159</v>
      </c>
      <c r="V47" s="59" t="s">
        <v>159</v>
      </c>
      <c r="W47" s="12" t="s">
        <v>159</v>
      </c>
      <c r="X47" s="60" t="s">
        <v>159</v>
      </c>
      <c r="Y47" s="61" t="s">
        <v>159</v>
      </c>
      <c r="Z47" s="36"/>
    </row>
    <row r="48" spans="1:26" outlineLevel="1" x14ac:dyDescent="0.2">
      <c r="A48" s="37"/>
      <c r="B48" s="13">
        <f t="shared" si="0"/>
        <v>44</v>
      </c>
      <c r="C48" s="54" t="s">
        <v>269</v>
      </c>
      <c r="D48" s="2" t="s">
        <v>270</v>
      </c>
      <c r="E48" s="2" t="s">
        <v>218</v>
      </c>
      <c r="F48" s="74">
        <v>44694</v>
      </c>
      <c r="G48" s="2" t="s">
        <v>8</v>
      </c>
      <c r="H48" s="23" t="s">
        <v>3</v>
      </c>
      <c r="I48" s="23" t="s">
        <v>53</v>
      </c>
      <c r="J48" s="23">
        <v>1000</v>
      </c>
      <c r="K48" s="23" t="s">
        <v>78</v>
      </c>
      <c r="L48" s="23" t="s">
        <v>74</v>
      </c>
      <c r="M48" s="12" t="s">
        <v>5</v>
      </c>
      <c r="N48" s="11">
        <v>5.69</v>
      </c>
      <c r="O48" s="49">
        <v>1.91</v>
      </c>
      <c r="P48" s="58" t="s">
        <v>159</v>
      </c>
      <c r="Q48" s="57" t="s">
        <v>159</v>
      </c>
      <c r="R48" s="59" t="s">
        <v>159</v>
      </c>
      <c r="S48" s="59" t="s">
        <v>159</v>
      </c>
      <c r="T48" s="59" t="s">
        <v>159</v>
      </c>
      <c r="U48" s="59" t="s">
        <v>159</v>
      </c>
      <c r="V48" s="59" t="s">
        <v>159</v>
      </c>
      <c r="W48" s="12" t="s">
        <v>159</v>
      </c>
      <c r="X48" s="60" t="s">
        <v>159</v>
      </c>
      <c r="Y48" s="61" t="s">
        <v>159</v>
      </c>
      <c r="Z48" s="36"/>
    </row>
    <row r="49" spans="1:26" outlineLevel="1" x14ac:dyDescent="0.2">
      <c r="A49" s="37"/>
      <c r="B49" s="13">
        <f t="shared" si="0"/>
        <v>45</v>
      </c>
      <c r="C49" s="54" t="s">
        <v>272</v>
      </c>
      <c r="D49" s="2" t="s">
        <v>273</v>
      </c>
      <c r="E49" s="2" t="s">
        <v>282</v>
      </c>
      <c r="F49" s="75" t="s">
        <v>159</v>
      </c>
      <c r="G49" s="57" t="s">
        <v>159</v>
      </c>
      <c r="H49" s="59" t="s">
        <v>159</v>
      </c>
      <c r="I49" s="59" t="s">
        <v>159</v>
      </c>
      <c r="J49" s="59" t="s">
        <v>159</v>
      </c>
      <c r="K49" s="59" t="s">
        <v>159</v>
      </c>
      <c r="L49" s="59" t="s">
        <v>159</v>
      </c>
      <c r="M49" s="12" t="s">
        <v>159</v>
      </c>
      <c r="N49" s="60" t="s">
        <v>159</v>
      </c>
      <c r="O49" s="61" t="s">
        <v>159</v>
      </c>
      <c r="P49" s="58" t="s">
        <v>159</v>
      </c>
      <c r="Q49" s="57" t="s">
        <v>159</v>
      </c>
      <c r="R49" s="59" t="s">
        <v>159</v>
      </c>
      <c r="S49" s="59" t="s">
        <v>159</v>
      </c>
      <c r="T49" s="59" t="s">
        <v>159</v>
      </c>
      <c r="U49" s="59" t="s">
        <v>159</v>
      </c>
      <c r="V49" s="59" t="s">
        <v>159</v>
      </c>
      <c r="W49" s="12" t="s">
        <v>159</v>
      </c>
      <c r="X49" s="60" t="s">
        <v>159</v>
      </c>
      <c r="Y49" s="61" t="s">
        <v>159</v>
      </c>
      <c r="Z49" s="36"/>
    </row>
    <row r="50" spans="1:26" outlineLevel="1" collapsed="1" x14ac:dyDescent="0.2">
      <c r="A50" s="37"/>
      <c r="B50" s="13">
        <f t="shared" si="0"/>
        <v>46</v>
      </c>
      <c r="C50" s="54" t="s">
        <v>217</v>
      </c>
      <c r="D50" s="2" t="s">
        <v>187</v>
      </c>
      <c r="E50" s="2" t="s">
        <v>294</v>
      </c>
      <c r="F50" s="74">
        <v>44705</v>
      </c>
      <c r="G50" s="2" t="s">
        <v>31</v>
      </c>
      <c r="H50" s="23" t="s">
        <v>29</v>
      </c>
      <c r="I50" s="23" t="s">
        <v>53</v>
      </c>
      <c r="J50" s="23">
        <v>1000</v>
      </c>
      <c r="K50" s="23" t="s">
        <v>78</v>
      </c>
      <c r="L50" s="23" t="s">
        <v>74</v>
      </c>
      <c r="M50" s="12" t="s">
        <v>2</v>
      </c>
      <c r="N50" s="11">
        <v>1.41</v>
      </c>
      <c r="O50" s="49">
        <v>1.0900000000000001</v>
      </c>
      <c r="P50" s="52">
        <v>44719</v>
      </c>
      <c r="Q50" s="2" t="s">
        <v>36</v>
      </c>
      <c r="R50" s="23" t="s">
        <v>37</v>
      </c>
      <c r="S50" s="23" t="s">
        <v>56</v>
      </c>
      <c r="T50" s="23">
        <v>1000</v>
      </c>
      <c r="U50" s="23" t="s">
        <v>76</v>
      </c>
      <c r="V50" s="23" t="s">
        <v>74</v>
      </c>
      <c r="W50" s="12" t="s">
        <v>2</v>
      </c>
      <c r="X50" s="11">
        <v>1.27</v>
      </c>
      <c r="Y50" s="49">
        <v>1.07</v>
      </c>
      <c r="Z50" s="36"/>
    </row>
    <row r="51" spans="1:26" outlineLevel="1" collapsed="1" x14ac:dyDescent="0.2">
      <c r="A51" s="37"/>
      <c r="B51" s="13">
        <f>B50+1</f>
        <v>47</v>
      </c>
      <c r="C51" s="54" t="s">
        <v>278</v>
      </c>
      <c r="D51" s="2" t="s">
        <v>110</v>
      </c>
      <c r="E51" s="2" t="s">
        <v>305</v>
      </c>
      <c r="F51" s="74">
        <v>44706</v>
      </c>
      <c r="G51" s="2" t="s">
        <v>19</v>
      </c>
      <c r="H51" s="23" t="s">
        <v>18</v>
      </c>
      <c r="I51" s="23" t="s">
        <v>99</v>
      </c>
      <c r="J51" s="23">
        <v>1000</v>
      </c>
      <c r="K51" s="23" t="s">
        <v>79</v>
      </c>
      <c r="L51" s="23" t="s">
        <v>74</v>
      </c>
      <c r="M51" s="12" t="s">
        <v>49</v>
      </c>
      <c r="N51" s="11">
        <v>11.5</v>
      </c>
      <c r="O51" s="49">
        <v>2.66</v>
      </c>
      <c r="P51" s="58" t="s">
        <v>159</v>
      </c>
      <c r="Q51" s="57" t="s">
        <v>159</v>
      </c>
      <c r="R51" s="59" t="s">
        <v>159</v>
      </c>
      <c r="S51" s="59" t="s">
        <v>159</v>
      </c>
      <c r="T51" s="59" t="s">
        <v>159</v>
      </c>
      <c r="U51" s="59" t="s">
        <v>159</v>
      </c>
      <c r="V51" s="59" t="s">
        <v>159</v>
      </c>
      <c r="W51" s="12" t="s">
        <v>159</v>
      </c>
      <c r="X51" s="60" t="s">
        <v>159</v>
      </c>
      <c r="Y51" s="61" t="s">
        <v>159</v>
      </c>
      <c r="Z51" s="36"/>
    </row>
    <row r="52" spans="1:26" outlineLevel="1" x14ac:dyDescent="0.2">
      <c r="A52" s="37"/>
      <c r="B52" s="13">
        <f t="shared" si="0"/>
        <v>48</v>
      </c>
      <c r="C52" s="54" t="s">
        <v>280</v>
      </c>
      <c r="D52" s="2" t="s">
        <v>210</v>
      </c>
      <c r="E52" s="2" t="s">
        <v>159</v>
      </c>
      <c r="F52" s="74">
        <v>44725</v>
      </c>
      <c r="G52" s="2" t="s">
        <v>31</v>
      </c>
      <c r="H52" s="23" t="s">
        <v>18</v>
      </c>
      <c r="I52" s="23" t="s">
        <v>53</v>
      </c>
      <c r="J52" s="23">
        <v>1200</v>
      </c>
      <c r="K52" s="23" t="s">
        <v>80</v>
      </c>
      <c r="L52" s="23" t="s">
        <v>74</v>
      </c>
      <c r="M52" s="12" t="s">
        <v>5</v>
      </c>
      <c r="N52" s="11">
        <v>2.68</v>
      </c>
      <c r="O52" s="49">
        <v>1.44</v>
      </c>
      <c r="P52" s="52">
        <v>44748</v>
      </c>
      <c r="Q52" s="2" t="s">
        <v>35</v>
      </c>
      <c r="R52" s="23" t="s">
        <v>18</v>
      </c>
      <c r="S52" s="23" t="s">
        <v>53</v>
      </c>
      <c r="T52" s="23">
        <v>1200</v>
      </c>
      <c r="U52" s="23" t="s">
        <v>78</v>
      </c>
      <c r="V52" s="23" t="s">
        <v>74</v>
      </c>
      <c r="W52" s="12" t="s">
        <v>2</v>
      </c>
      <c r="X52" s="11">
        <v>2.77</v>
      </c>
      <c r="Y52" s="49">
        <v>1.43</v>
      </c>
      <c r="Z52" s="36"/>
    </row>
    <row r="53" spans="1:26" outlineLevel="1" x14ac:dyDescent="0.2">
      <c r="A53" s="37"/>
      <c r="B53" s="13">
        <f t="shared" si="0"/>
        <v>49</v>
      </c>
      <c r="C53" s="54" t="s">
        <v>285</v>
      </c>
      <c r="D53" s="2" t="s">
        <v>286</v>
      </c>
      <c r="E53" s="2" t="s">
        <v>159</v>
      </c>
      <c r="F53" s="74">
        <v>44717</v>
      </c>
      <c r="G53" s="2" t="s">
        <v>7</v>
      </c>
      <c r="H53" s="23" t="s">
        <v>33</v>
      </c>
      <c r="I53" s="23" t="s">
        <v>56</v>
      </c>
      <c r="J53" s="23">
        <v>1017</v>
      </c>
      <c r="K53" s="23" t="s">
        <v>78</v>
      </c>
      <c r="L53" s="23" t="s">
        <v>74</v>
      </c>
      <c r="M53" s="12" t="s">
        <v>2</v>
      </c>
      <c r="N53" s="11">
        <v>2.65</v>
      </c>
      <c r="O53" s="49">
        <v>1.41</v>
      </c>
      <c r="P53" s="52">
        <v>44735</v>
      </c>
      <c r="Q53" s="2" t="s">
        <v>7</v>
      </c>
      <c r="R53" s="23" t="s">
        <v>37</v>
      </c>
      <c r="S53" s="23" t="s">
        <v>55</v>
      </c>
      <c r="T53" s="23">
        <v>1200</v>
      </c>
      <c r="U53" s="23" t="s">
        <v>80</v>
      </c>
      <c r="V53" s="23" t="s">
        <v>74</v>
      </c>
      <c r="W53" s="12" t="s">
        <v>52</v>
      </c>
      <c r="X53" s="11">
        <v>5.13</v>
      </c>
      <c r="Y53" s="49">
        <v>2.02</v>
      </c>
      <c r="Z53" s="36"/>
    </row>
    <row r="54" spans="1:26" outlineLevel="1" collapsed="1" x14ac:dyDescent="0.2">
      <c r="A54" s="37"/>
      <c r="B54" s="13">
        <f t="shared" si="0"/>
        <v>50</v>
      </c>
      <c r="C54" s="54" t="s">
        <v>298</v>
      </c>
      <c r="D54" s="2" t="s">
        <v>289</v>
      </c>
      <c r="E54" s="2" t="s">
        <v>159</v>
      </c>
      <c r="F54" s="74">
        <v>44729</v>
      </c>
      <c r="G54" s="2" t="s">
        <v>42</v>
      </c>
      <c r="H54" s="23" t="s">
        <v>27</v>
      </c>
      <c r="I54" s="23" t="s">
        <v>53</v>
      </c>
      <c r="J54" s="23">
        <v>1125</v>
      </c>
      <c r="K54" s="23" t="s">
        <v>80</v>
      </c>
      <c r="L54" s="23" t="s">
        <v>74</v>
      </c>
      <c r="M54" s="12" t="s">
        <v>5</v>
      </c>
      <c r="N54" s="11">
        <v>2.09</v>
      </c>
      <c r="O54" s="49">
        <v>1.4</v>
      </c>
      <c r="P54" s="52">
        <v>44743</v>
      </c>
      <c r="Q54" s="2" t="s">
        <v>42</v>
      </c>
      <c r="R54" s="23" t="s">
        <v>29</v>
      </c>
      <c r="S54" s="23" t="s">
        <v>53</v>
      </c>
      <c r="T54" s="23">
        <v>1347</v>
      </c>
      <c r="U54" s="23" t="s">
        <v>78</v>
      </c>
      <c r="V54" s="23" t="s">
        <v>74</v>
      </c>
      <c r="W54" s="12" t="s">
        <v>2</v>
      </c>
      <c r="X54" s="11">
        <v>1.96</v>
      </c>
      <c r="Y54" s="49">
        <v>1.21</v>
      </c>
      <c r="Z54" s="36"/>
    </row>
    <row r="55" spans="1:26" outlineLevel="1" collapsed="1" x14ac:dyDescent="0.2">
      <c r="A55" s="37"/>
      <c r="B55" s="13">
        <f t="shared" si="0"/>
        <v>51</v>
      </c>
      <c r="C55" s="54" t="s">
        <v>291</v>
      </c>
      <c r="D55" s="2" t="s">
        <v>292</v>
      </c>
      <c r="E55" s="2" t="s">
        <v>256</v>
      </c>
      <c r="F55" s="75" t="s">
        <v>159</v>
      </c>
      <c r="G55" s="57" t="s">
        <v>159</v>
      </c>
      <c r="H55" s="59" t="s">
        <v>159</v>
      </c>
      <c r="I55" s="59" t="s">
        <v>159</v>
      </c>
      <c r="J55" s="59" t="s">
        <v>159</v>
      </c>
      <c r="K55" s="59" t="s">
        <v>159</v>
      </c>
      <c r="L55" s="59" t="s">
        <v>159</v>
      </c>
      <c r="M55" s="12" t="s">
        <v>159</v>
      </c>
      <c r="N55" s="60" t="s">
        <v>159</v>
      </c>
      <c r="O55" s="61" t="s">
        <v>159</v>
      </c>
      <c r="P55" s="58" t="s">
        <v>159</v>
      </c>
      <c r="Q55" s="57" t="s">
        <v>159</v>
      </c>
      <c r="R55" s="59" t="s">
        <v>159</v>
      </c>
      <c r="S55" s="59" t="s">
        <v>159</v>
      </c>
      <c r="T55" s="59" t="s">
        <v>159</v>
      </c>
      <c r="U55" s="59" t="s">
        <v>159</v>
      </c>
      <c r="V55" s="59" t="s">
        <v>159</v>
      </c>
      <c r="W55" s="12" t="s">
        <v>159</v>
      </c>
      <c r="X55" s="60" t="s">
        <v>159</v>
      </c>
      <c r="Y55" s="61" t="s">
        <v>159</v>
      </c>
      <c r="Z55" s="36"/>
    </row>
    <row r="56" spans="1:26" outlineLevel="1" x14ac:dyDescent="0.2">
      <c r="A56" s="37"/>
      <c r="B56" s="13">
        <f t="shared" si="0"/>
        <v>52</v>
      </c>
      <c r="C56" s="54" t="s">
        <v>295</v>
      </c>
      <c r="D56" s="2" t="s">
        <v>296</v>
      </c>
      <c r="E56" s="2" t="s">
        <v>906</v>
      </c>
      <c r="F56" s="75" t="s">
        <v>159</v>
      </c>
      <c r="G56" s="57" t="s">
        <v>159</v>
      </c>
      <c r="H56" s="59" t="s">
        <v>159</v>
      </c>
      <c r="I56" s="59" t="s">
        <v>159</v>
      </c>
      <c r="J56" s="59" t="s">
        <v>159</v>
      </c>
      <c r="K56" s="59" t="s">
        <v>159</v>
      </c>
      <c r="L56" s="59" t="s">
        <v>159</v>
      </c>
      <c r="M56" s="12" t="s">
        <v>159</v>
      </c>
      <c r="N56" s="60" t="s">
        <v>159</v>
      </c>
      <c r="O56" s="61" t="s">
        <v>159</v>
      </c>
      <c r="P56" s="58" t="s">
        <v>159</v>
      </c>
      <c r="Q56" s="57" t="s">
        <v>159</v>
      </c>
      <c r="R56" s="59" t="s">
        <v>159</v>
      </c>
      <c r="S56" s="59" t="s">
        <v>159</v>
      </c>
      <c r="T56" s="59" t="s">
        <v>159</v>
      </c>
      <c r="U56" s="59" t="s">
        <v>159</v>
      </c>
      <c r="V56" s="59" t="s">
        <v>159</v>
      </c>
      <c r="W56" s="12" t="s">
        <v>159</v>
      </c>
      <c r="X56" s="60" t="s">
        <v>159</v>
      </c>
      <c r="Y56" s="61" t="s">
        <v>159</v>
      </c>
      <c r="Z56" s="36"/>
    </row>
    <row r="57" spans="1:26" outlineLevel="1" collapsed="1" x14ac:dyDescent="0.2">
      <c r="A57" s="37"/>
      <c r="B57" s="13">
        <f t="shared" si="0"/>
        <v>53</v>
      </c>
      <c r="C57" s="54" t="s">
        <v>300</v>
      </c>
      <c r="D57" s="2" t="s">
        <v>301</v>
      </c>
      <c r="E57" s="2" t="s">
        <v>159</v>
      </c>
      <c r="F57" s="74">
        <v>44776</v>
      </c>
      <c r="G57" s="2" t="s">
        <v>124</v>
      </c>
      <c r="H57" s="23" t="s">
        <v>29</v>
      </c>
      <c r="I57" s="23" t="s">
        <v>53</v>
      </c>
      <c r="J57" s="23">
        <v>1100</v>
      </c>
      <c r="K57" s="23" t="s">
        <v>80</v>
      </c>
      <c r="L57" s="23" t="s">
        <v>87</v>
      </c>
      <c r="M57" s="12" t="s">
        <v>60</v>
      </c>
      <c r="N57" s="11">
        <v>4.1500000000000004</v>
      </c>
      <c r="O57" s="49">
        <v>1.81</v>
      </c>
      <c r="P57" s="52">
        <v>44790</v>
      </c>
      <c r="Q57" s="2" t="s">
        <v>124</v>
      </c>
      <c r="R57" s="23" t="s">
        <v>18</v>
      </c>
      <c r="S57" s="23" t="s">
        <v>53</v>
      </c>
      <c r="T57" s="23">
        <v>1200</v>
      </c>
      <c r="U57" s="23" t="s">
        <v>80</v>
      </c>
      <c r="V57" s="23" t="s">
        <v>87</v>
      </c>
      <c r="W57" s="12" t="s">
        <v>60</v>
      </c>
      <c r="X57" s="11">
        <v>8</v>
      </c>
      <c r="Y57" s="49">
        <v>2.35</v>
      </c>
      <c r="Z57" s="36"/>
    </row>
    <row r="58" spans="1:26" outlineLevel="1" collapsed="1" x14ac:dyDescent="0.2">
      <c r="A58" s="37"/>
      <c r="B58" s="13">
        <f t="shared" si="0"/>
        <v>54</v>
      </c>
      <c r="C58" s="54" t="s">
        <v>304</v>
      </c>
      <c r="D58" s="2" t="s">
        <v>187</v>
      </c>
      <c r="E58" s="2" t="s">
        <v>159</v>
      </c>
      <c r="F58" s="74">
        <v>44757</v>
      </c>
      <c r="G58" s="2" t="s">
        <v>42</v>
      </c>
      <c r="H58" s="23" t="s">
        <v>27</v>
      </c>
      <c r="I58" s="23" t="s">
        <v>53</v>
      </c>
      <c r="J58" s="23">
        <v>1400</v>
      </c>
      <c r="K58" s="23" t="s">
        <v>80</v>
      </c>
      <c r="L58" s="23" t="s">
        <v>74</v>
      </c>
      <c r="M58" s="12" t="s">
        <v>2</v>
      </c>
      <c r="N58" s="11">
        <v>1.7</v>
      </c>
      <c r="O58" s="49">
        <v>1.23</v>
      </c>
      <c r="P58" s="52">
        <v>44814</v>
      </c>
      <c r="Q58" s="2" t="s">
        <v>24</v>
      </c>
      <c r="R58" s="23" t="s">
        <v>22</v>
      </c>
      <c r="S58" s="23" t="s">
        <v>86</v>
      </c>
      <c r="T58" s="23">
        <v>1400</v>
      </c>
      <c r="U58" s="23" t="s">
        <v>78</v>
      </c>
      <c r="V58" s="23" t="s">
        <v>74</v>
      </c>
      <c r="W58" s="12" t="s">
        <v>93</v>
      </c>
      <c r="X58" s="11">
        <v>14.23</v>
      </c>
      <c r="Y58" s="49">
        <v>4.87</v>
      </c>
      <c r="Z58" s="36"/>
    </row>
    <row r="59" spans="1:26" outlineLevel="1" x14ac:dyDescent="0.2">
      <c r="A59" s="37"/>
      <c r="B59" s="13">
        <f t="shared" si="0"/>
        <v>55</v>
      </c>
      <c r="C59" s="54" t="s">
        <v>308</v>
      </c>
      <c r="D59" s="2" t="s">
        <v>153</v>
      </c>
      <c r="E59" s="2" t="s">
        <v>159</v>
      </c>
      <c r="F59" s="74">
        <v>44786</v>
      </c>
      <c r="G59" s="2" t="s">
        <v>40</v>
      </c>
      <c r="H59" s="23" t="s">
        <v>37</v>
      </c>
      <c r="I59" s="23" t="s">
        <v>90</v>
      </c>
      <c r="J59" s="23">
        <v>1100</v>
      </c>
      <c r="K59" s="23" t="s">
        <v>79</v>
      </c>
      <c r="L59" s="23" t="s">
        <v>74</v>
      </c>
      <c r="M59" s="12" t="s">
        <v>60</v>
      </c>
      <c r="N59" s="11">
        <v>5.84</v>
      </c>
      <c r="O59" s="49">
        <v>2.48</v>
      </c>
      <c r="P59" s="52">
        <v>44811</v>
      </c>
      <c r="Q59" s="2" t="s">
        <v>35</v>
      </c>
      <c r="R59" s="23" t="s">
        <v>33</v>
      </c>
      <c r="S59" s="23" t="s">
        <v>55</v>
      </c>
      <c r="T59" s="23">
        <v>1300</v>
      </c>
      <c r="U59" s="23" t="s">
        <v>78</v>
      </c>
      <c r="V59" s="23" t="s">
        <v>74</v>
      </c>
      <c r="W59" s="12" t="s">
        <v>2</v>
      </c>
      <c r="X59" s="11">
        <v>3.34</v>
      </c>
      <c r="Y59" s="49">
        <v>1.48</v>
      </c>
      <c r="Z59" s="36"/>
    </row>
    <row r="60" spans="1:26" outlineLevel="1" collapsed="1" x14ac:dyDescent="0.2">
      <c r="A60" s="37"/>
      <c r="B60" s="13">
        <f t="shared" si="0"/>
        <v>56</v>
      </c>
      <c r="C60" s="54" t="s">
        <v>309</v>
      </c>
      <c r="D60" s="2" t="s">
        <v>310</v>
      </c>
      <c r="E60" s="2" t="s">
        <v>905</v>
      </c>
      <c r="F60" s="75" t="s">
        <v>159</v>
      </c>
      <c r="G60" s="57" t="s">
        <v>159</v>
      </c>
      <c r="H60" s="59" t="s">
        <v>159</v>
      </c>
      <c r="I60" s="59" t="s">
        <v>159</v>
      </c>
      <c r="J60" s="59" t="s">
        <v>159</v>
      </c>
      <c r="K60" s="59" t="s">
        <v>159</v>
      </c>
      <c r="L60" s="59" t="s">
        <v>159</v>
      </c>
      <c r="M60" s="12" t="s">
        <v>159</v>
      </c>
      <c r="N60" s="60" t="s">
        <v>159</v>
      </c>
      <c r="O60" s="61" t="s">
        <v>159</v>
      </c>
      <c r="P60" s="58" t="s">
        <v>159</v>
      </c>
      <c r="Q60" s="57" t="s">
        <v>159</v>
      </c>
      <c r="R60" s="59" t="s">
        <v>159</v>
      </c>
      <c r="S60" s="59" t="s">
        <v>159</v>
      </c>
      <c r="T60" s="59" t="s">
        <v>159</v>
      </c>
      <c r="U60" s="59" t="s">
        <v>159</v>
      </c>
      <c r="V60" s="59" t="s">
        <v>159</v>
      </c>
      <c r="W60" s="12" t="s">
        <v>159</v>
      </c>
      <c r="X60" s="60" t="s">
        <v>159</v>
      </c>
      <c r="Y60" s="61" t="s">
        <v>159</v>
      </c>
      <c r="Z60" s="36"/>
    </row>
    <row r="61" spans="1:26" outlineLevel="1" x14ac:dyDescent="0.2">
      <c r="A61" s="37"/>
      <c r="B61" s="13">
        <f t="shared" si="0"/>
        <v>57</v>
      </c>
      <c r="C61" s="54" t="s">
        <v>314</v>
      </c>
      <c r="D61" s="2" t="s">
        <v>161</v>
      </c>
      <c r="E61" s="2" t="s">
        <v>159</v>
      </c>
      <c r="F61" s="74">
        <v>44799</v>
      </c>
      <c r="G61" s="2" t="s">
        <v>36</v>
      </c>
      <c r="H61" s="23" t="s">
        <v>18</v>
      </c>
      <c r="I61" s="23" t="s">
        <v>53</v>
      </c>
      <c r="J61" s="23">
        <v>1000</v>
      </c>
      <c r="K61" s="23" t="s">
        <v>76</v>
      </c>
      <c r="L61" s="23" t="s">
        <v>74</v>
      </c>
      <c r="M61" s="12" t="s">
        <v>60</v>
      </c>
      <c r="N61" s="11">
        <v>19.5</v>
      </c>
      <c r="O61" s="49">
        <v>4.22</v>
      </c>
      <c r="P61" s="52">
        <v>44820</v>
      </c>
      <c r="Q61" s="2" t="s">
        <v>25</v>
      </c>
      <c r="R61" s="23" t="s">
        <v>18</v>
      </c>
      <c r="S61" s="23" t="s">
        <v>53</v>
      </c>
      <c r="T61" s="23">
        <v>1100</v>
      </c>
      <c r="U61" s="23" t="s">
        <v>76</v>
      </c>
      <c r="V61" s="23" t="s">
        <v>74</v>
      </c>
      <c r="W61" s="12" t="s">
        <v>1</v>
      </c>
      <c r="X61" s="11">
        <v>15.5</v>
      </c>
      <c r="Y61" s="49">
        <v>5.3</v>
      </c>
      <c r="Z61" s="36"/>
    </row>
    <row r="62" spans="1:26" outlineLevel="1" x14ac:dyDescent="0.2">
      <c r="A62" s="37"/>
      <c r="B62" s="13">
        <f t="shared" si="0"/>
        <v>58</v>
      </c>
      <c r="C62" s="54" t="s">
        <v>332</v>
      </c>
      <c r="D62" s="2" t="s">
        <v>187</v>
      </c>
      <c r="E62" s="2" t="s">
        <v>159</v>
      </c>
      <c r="F62" s="74">
        <v>44784</v>
      </c>
      <c r="G62" s="2" t="s">
        <v>19</v>
      </c>
      <c r="H62" s="23" t="s">
        <v>27</v>
      </c>
      <c r="I62" s="23" t="s">
        <v>53</v>
      </c>
      <c r="J62" s="23">
        <v>1106</v>
      </c>
      <c r="K62" s="23" t="s">
        <v>79</v>
      </c>
      <c r="L62" s="23" t="s">
        <v>74</v>
      </c>
      <c r="M62" s="12" t="s">
        <v>2</v>
      </c>
      <c r="N62" s="11">
        <v>1.36</v>
      </c>
      <c r="O62" s="49">
        <v>1.1399999999999999</v>
      </c>
      <c r="P62" s="52">
        <v>44798</v>
      </c>
      <c r="Q62" s="2" t="s">
        <v>32</v>
      </c>
      <c r="R62" s="23" t="s">
        <v>37</v>
      </c>
      <c r="S62" s="23" t="s">
        <v>55</v>
      </c>
      <c r="T62" s="23">
        <v>1100</v>
      </c>
      <c r="U62" s="23" t="s">
        <v>80</v>
      </c>
      <c r="V62" s="23" t="s">
        <v>74</v>
      </c>
      <c r="W62" s="12" t="s">
        <v>52</v>
      </c>
      <c r="X62" s="11">
        <v>4.92</v>
      </c>
      <c r="Y62" s="49">
        <v>1.97</v>
      </c>
      <c r="Z62" s="36"/>
    </row>
    <row r="63" spans="1:26" outlineLevel="1" collapsed="1" x14ac:dyDescent="0.2">
      <c r="A63" s="37"/>
      <c r="B63" s="13">
        <f t="shared" si="0"/>
        <v>59</v>
      </c>
      <c r="C63" s="54" t="s">
        <v>341</v>
      </c>
      <c r="D63" s="2" t="s">
        <v>289</v>
      </c>
      <c r="E63" s="2" t="s">
        <v>159</v>
      </c>
      <c r="F63" s="74">
        <v>44802</v>
      </c>
      <c r="G63" s="2" t="s">
        <v>4</v>
      </c>
      <c r="H63" s="23" t="s">
        <v>29</v>
      </c>
      <c r="I63" s="23" t="s">
        <v>53</v>
      </c>
      <c r="J63" s="23">
        <v>1106</v>
      </c>
      <c r="K63" s="23" t="s">
        <v>80</v>
      </c>
      <c r="L63" s="23" t="s">
        <v>74</v>
      </c>
      <c r="M63" s="12" t="s">
        <v>2</v>
      </c>
      <c r="N63" s="11">
        <v>3.27</v>
      </c>
      <c r="O63" s="49">
        <v>1.41</v>
      </c>
      <c r="P63" s="52">
        <v>44818</v>
      </c>
      <c r="Q63" s="2" t="s">
        <v>35</v>
      </c>
      <c r="R63" s="23" t="s">
        <v>39</v>
      </c>
      <c r="S63" s="23" t="s">
        <v>57</v>
      </c>
      <c r="T63" s="23">
        <v>1000</v>
      </c>
      <c r="U63" s="23" t="s">
        <v>79</v>
      </c>
      <c r="V63" s="23" t="s">
        <v>74</v>
      </c>
      <c r="W63" s="12" t="s">
        <v>46</v>
      </c>
      <c r="X63" s="11">
        <v>10.77</v>
      </c>
      <c r="Y63" s="49">
        <v>3.4</v>
      </c>
      <c r="Z63" s="36"/>
    </row>
    <row r="64" spans="1:26" outlineLevel="1" x14ac:dyDescent="0.2">
      <c r="A64" s="37"/>
      <c r="B64" s="13">
        <f t="shared" si="0"/>
        <v>60</v>
      </c>
      <c r="C64" s="54" t="s">
        <v>242</v>
      </c>
      <c r="D64" s="2" t="s">
        <v>210</v>
      </c>
      <c r="E64" s="2" t="s">
        <v>159</v>
      </c>
      <c r="F64" s="74">
        <v>44815</v>
      </c>
      <c r="G64" s="2" t="s">
        <v>19</v>
      </c>
      <c r="H64" s="23" t="s">
        <v>29</v>
      </c>
      <c r="I64" s="23" t="s">
        <v>53</v>
      </c>
      <c r="J64" s="23">
        <v>1100</v>
      </c>
      <c r="K64" s="23" t="s">
        <v>79</v>
      </c>
      <c r="L64" s="23" t="s">
        <v>74</v>
      </c>
      <c r="M64" s="12" t="s">
        <v>2</v>
      </c>
      <c r="N64" s="11">
        <v>1.82</v>
      </c>
      <c r="O64" s="49">
        <v>1.2</v>
      </c>
      <c r="P64" s="52">
        <v>44827</v>
      </c>
      <c r="Q64" s="2" t="s">
        <v>20</v>
      </c>
      <c r="R64" s="23" t="s">
        <v>18</v>
      </c>
      <c r="S64" s="23" t="s">
        <v>176</v>
      </c>
      <c r="T64" s="23">
        <v>1200</v>
      </c>
      <c r="U64" s="23" t="s">
        <v>78</v>
      </c>
      <c r="V64" s="23" t="s">
        <v>74</v>
      </c>
      <c r="W64" s="12" t="s">
        <v>46</v>
      </c>
      <c r="X64" s="11">
        <v>9.16</v>
      </c>
      <c r="Y64" s="49">
        <v>3.26</v>
      </c>
      <c r="Z64" s="36"/>
    </row>
    <row r="65" spans="1:26" outlineLevel="1" collapsed="1" x14ac:dyDescent="0.2">
      <c r="A65" s="37"/>
      <c r="B65" s="13">
        <v>61</v>
      </c>
      <c r="C65" s="54" t="s">
        <v>381</v>
      </c>
      <c r="D65" s="2" t="s">
        <v>161</v>
      </c>
      <c r="E65" s="2" t="s">
        <v>184</v>
      </c>
      <c r="F65" s="74">
        <v>44823</v>
      </c>
      <c r="G65" s="2" t="s">
        <v>36</v>
      </c>
      <c r="H65" s="23" t="s">
        <v>27</v>
      </c>
      <c r="I65" s="23" t="s">
        <v>53</v>
      </c>
      <c r="J65" s="23">
        <v>1200</v>
      </c>
      <c r="K65" s="23" t="s">
        <v>76</v>
      </c>
      <c r="L65" s="23" t="s">
        <v>74</v>
      </c>
      <c r="M65" s="12" t="s">
        <v>5</v>
      </c>
      <c r="N65" s="11">
        <v>13.85</v>
      </c>
      <c r="O65" s="49">
        <v>4.2</v>
      </c>
      <c r="P65" s="52">
        <v>44848</v>
      </c>
      <c r="Q65" s="2" t="s">
        <v>36</v>
      </c>
      <c r="R65" s="23" t="s">
        <v>27</v>
      </c>
      <c r="S65" s="23" t="s">
        <v>53</v>
      </c>
      <c r="T65" s="23">
        <v>1000</v>
      </c>
      <c r="U65" s="23" t="s">
        <v>76</v>
      </c>
      <c r="V65" s="23" t="s">
        <v>74</v>
      </c>
      <c r="W65" s="12" t="s">
        <v>46</v>
      </c>
      <c r="X65" s="11">
        <v>3.85</v>
      </c>
      <c r="Y65" s="49">
        <v>1.81</v>
      </c>
      <c r="Z65" s="36"/>
    </row>
    <row r="66" spans="1:26" outlineLevel="1" collapsed="1" x14ac:dyDescent="0.2">
      <c r="A66" s="37"/>
      <c r="B66" s="13">
        <f>B65</f>
        <v>61</v>
      </c>
      <c r="C66" s="54" t="s">
        <v>276</v>
      </c>
      <c r="D66" s="2" t="s">
        <v>380</v>
      </c>
      <c r="E66" s="2" t="s">
        <v>159</v>
      </c>
      <c r="F66" s="74">
        <v>44840</v>
      </c>
      <c r="G66" s="2" t="s">
        <v>31</v>
      </c>
      <c r="H66" s="23" t="s">
        <v>29</v>
      </c>
      <c r="I66" s="23" t="s">
        <v>53</v>
      </c>
      <c r="J66" s="23">
        <v>1200</v>
      </c>
      <c r="K66" s="23" t="s">
        <v>78</v>
      </c>
      <c r="L66" s="23" t="s">
        <v>74</v>
      </c>
      <c r="M66" s="12" t="s">
        <v>2</v>
      </c>
      <c r="N66" s="11">
        <v>3.15</v>
      </c>
      <c r="O66" s="49">
        <v>1.59</v>
      </c>
      <c r="P66" s="52">
        <v>44855</v>
      </c>
      <c r="Q66" s="2" t="s">
        <v>8</v>
      </c>
      <c r="R66" s="23" t="s">
        <v>126</v>
      </c>
      <c r="S66" s="23" t="s">
        <v>369</v>
      </c>
      <c r="T66" s="23">
        <v>1400</v>
      </c>
      <c r="U66" s="23" t="s">
        <v>79</v>
      </c>
      <c r="V66" s="23" t="s">
        <v>74</v>
      </c>
      <c r="W66" s="12" t="s">
        <v>71</v>
      </c>
      <c r="X66" s="11">
        <v>3.9</v>
      </c>
      <c r="Y66" s="49">
        <v>1.73</v>
      </c>
      <c r="Z66" s="36"/>
    </row>
    <row r="67" spans="1:26" outlineLevel="1" x14ac:dyDescent="0.2">
      <c r="A67" s="37"/>
      <c r="B67" s="13">
        <f t="shared" ref="B67:B111" si="1">B66+1</f>
        <v>62</v>
      </c>
      <c r="C67" s="54" t="s">
        <v>391</v>
      </c>
      <c r="D67" s="2" t="s">
        <v>187</v>
      </c>
      <c r="E67" s="2" t="s">
        <v>159</v>
      </c>
      <c r="F67" s="74">
        <v>44819</v>
      </c>
      <c r="G67" s="2" t="s">
        <v>42</v>
      </c>
      <c r="H67" s="23" t="s">
        <v>3</v>
      </c>
      <c r="I67" s="23" t="s">
        <v>53</v>
      </c>
      <c r="J67" s="23">
        <v>1225</v>
      </c>
      <c r="K67" s="23" t="s">
        <v>80</v>
      </c>
      <c r="L67" s="23" t="s">
        <v>74</v>
      </c>
      <c r="M67" s="12" t="s">
        <v>2</v>
      </c>
      <c r="N67" s="11">
        <v>3.98</v>
      </c>
      <c r="O67" s="49">
        <v>2.16</v>
      </c>
      <c r="P67" s="52">
        <v>44839</v>
      </c>
      <c r="Q67" s="2" t="s">
        <v>19</v>
      </c>
      <c r="R67" s="23" t="s">
        <v>6</v>
      </c>
      <c r="S67" s="23" t="s">
        <v>57</v>
      </c>
      <c r="T67" s="23">
        <v>1208</v>
      </c>
      <c r="U67" s="23" t="s">
        <v>78</v>
      </c>
      <c r="V67" s="23" t="s">
        <v>74</v>
      </c>
      <c r="W67" s="12" t="s">
        <v>60</v>
      </c>
      <c r="X67" s="11">
        <v>6.82</v>
      </c>
      <c r="Y67" s="49">
        <v>2.16</v>
      </c>
      <c r="Z67" s="36"/>
    </row>
    <row r="68" spans="1:26" outlineLevel="1" collapsed="1" x14ac:dyDescent="0.2">
      <c r="A68" s="37"/>
      <c r="B68" s="13">
        <f t="shared" si="1"/>
        <v>63</v>
      </c>
      <c r="C68" s="54" t="s">
        <v>904</v>
      </c>
      <c r="D68" s="2" t="s">
        <v>399</v>
      </c>
      <c r="E68" s="2" t="s">
        <v>159</v>
      </c>
      <c r="F68" s="74">
        <v>44818</v>
      </c>
      <c r="G68" s="2" t="s">
        <v>35</v>
      </c>
      <c r="H68" s="23" t="s">
        <v>18</v>
      </c>
      <c r="I68" s="23" t="s">
        <v>53</v>
      </c>
      <c r="J68" s="23">
        <v>1300</v>
      </c>
      <c r="K68" s="23" t="s">
        <v>78</v>
      </c>
      <c r="L68" s="23" t="s">
        <v>74</v>
      </c>
      <c r="M68" s="12" t="s">
        <v>1</v>
      </c>
      <c r="N68" s="11">
        <v>3.17</v>
      </c>
      <c r="O68" s="49">
        <v>1.66</v>
      </c>
      <c r="P68" s="58" t="s">
        <v>159</v>
      </c>
      <c r="Q68" s="57" t="s">
        <v>159</v>
      </c>
      <c r="R68" s="59" t="s">
        <v>159</v>
      </c>
      <c r="S68" s="59" t="s">
        <v>159</v>
      </c>
      <c r="T68" s="59" t="s">
        <v>159</v>
      </c>
      <c r="U68" s="59" t="s">
        <v>159</v>
      </c>
      <c r="V68" s="59" t="s">
        <v>159</v>
      </c>
      <c r="W68" s="12" t="s">
        <v>159</v>
      </c>
      <c r="X68" s="60" t="s">
        <v>159</v>
      </c>
      <c r="Y68" s="61" t="s">
        <v>159</v>
      </c>
      <c r="Z68" s="36"/>
    </row>
    <row r="69" spans="1:26" outlineLevel="1" x14ac:dyDescent="0.2">
      <c r="A69" s="37"/>
      <c r="B69" s="13">
        <f t="shared" si="1"/>
        <v>64</v>
      </c>
      <c r="C69" s="54" t="s">
        <v>257</v>
      </c>
      <c r="D69" s="2" t="s">
        <v>413</v>
      </c>
      <c r="E69" s="2" t="s">
        <v>159</v>
      </c>
      <c r="F69" s="74">
        <v>44825</v>
      </c>
      <c r="G69" s="2" t="s">
        <v>32</v>
      </c>
      <c r="H69" s="23" t="s">
        <v>33</v>
      </c>
      <c r="I69" s="23" t="s">
        <v>53</v>
      </c>
      <c r="J69" s="23">
        <v>1100</v>
      </c>
      <c r="K69" s="23" t="s">
        <v>80</v>
      </c>
      <c r="L69" s="23" t="s">
        <v>74</v>
      </c>
      <c r="M69" s="12" t="s">
        <v>2</v>
      </c>
      <c r="N69" s="11">
        <v>3.73</v>
      </c>
      <c r="O69" s="49">
        <v>1.89</v>
      </c>
      <c r="P69" s="52">
        <v>44835</v>
      </c>
      <c r="Q69" s="2" t="s">
        <v>24</v>
      </c>
      <c r="R69" s="23" t="s">
        <v>33</v>
      </c>
      <c r="S69" s="23" t="s">
        <v>167</v>
      </c>
      <c r="T69" s="23">
        <v>1100</v>
      </c>
      <c r="U69" s="23" t="s">
        <v>79</v>
      </c>
      <c r="V69" s="23" t="s">
        <v>74</v>
      </c>
      <c r="W69" s="12" t="s">
        <v>51</v>
      </c>
      <c r="X69" s="11">
        <v>109.08</v>
      </c>
      <c r="Y69" s="49">
        <v>19</v>
      </c>
      <c r="Z69" s="36"/>
    </row>
    <row r="70" spans="1:26" outlineLevel="1" collapsed="1" x14ac:dyDescent="0.2">
      <c r="A70" s="37"/>
      <c r="B70" s="13">
        <f t="shared" si="1"/>
        <v>65</v>
      </c>
      <c r="C70" s="54" t="s">
        <v>422</v>
      </c>
      <c r="D70" s="2" t="s">
        <v>423</v>
      </c>
      <c r="E70" s="2" t="s">
        <v>478</v>
      </c>
      <c r="F70" s="74">
        <v>44849</v>
      </c>
      <c r="G70" s="2" t="s">
        <v>149</v>
      </c>
      <c r="H70" s="23" t="s">
        <v>3</v>
      </c>
      <c r="I70" s="23" t="s">
        <v>53</v>
      </c>
      <c r="J70" s="23">
        <v>900</v>
      </c>
      <c r="K70" s="23" t="s">
        <v>78</v>
      </c>
      <c r="L70" s="23" t="s">
        <v>87</v>
      </c>
      <c r="M70" s="12" t="s">
        <v>2</v>
      </c>
      <c r="N70" s="11">
        <v>1.74</v>
      </c>
      <c r="O70" s="49">
        <v>1.41</v>
      </c>
      <c r="P70" s="58" t="s">
        <v>159</v>
      </c>
      <c r="Q70" s="57" t="s">
        <v>159</v>
      </c>
      <c r="R70" s="59" t="s">
        <v>159</v>
      </c>
      <c r="S70" s="59" t="s">
        <v>159</v>
      </c>
      <c r="T70" s="59" t="s">
        <v>159</v>
      </c>
      <c r="U70" s="59" t="s">
        <v>159</v>
      </c>
      <c r="V70" s="59" t="s">
        <v>159</v>
      </c>
      <c r="W70" s="12" t="s">
        <v>159</v>
      </c>
      <c r="X70" s="60" t="s">
        <v>159</v>
      </c>
      <c r="Y70" s="61" t="s">
        <v>159</v>
      </c>
      <c r="Z70" s="36"/>
    </row>
    <row r="71" spans="1:26" outlineLevel="1" collapsed="1" x14ac:dyDescent="0.2">
      <c r="A71" s="37"/>
      <c r="B71" s="13">
        <f t="shared" si="1"/>
        <v>66</v>
      </c>
      <c r="C71" s="54" t="s">
        <v>431</v>
      </c>
      <c r="D71" s="2" t="s">
        <v>432</v>
      </c>
      <c r="E71" s="2" t="s">
        <v>456</v>
      </c>
      <c r="F71" s="75" t="s">
        <v>159</v>
      </c>
      <c r="G71" s="57" t="s">
        <v>159</v>
      </c>
      <c r="H71" s="59" t="s">
        <v>159</v>
      </c>
      <c r="I71" s="59" t="s">
        <v>159</v>
      </c>
      <c r="J71" s="59" t="s">
        <v>159</v>
      </c>
      <c r="K71" s="59" t="s">
        <v>159</v>
      </c>
      <c r="L71" s="59" t="s">
        <v>159</v>
      </c>
      <c r="M71" s="12" t="s">
        <v>159</v>
      </c>
      <c r="N71" s="60" t="s">
        <v>159</v>
      </c>
      <c r="O71" s="61" t="s">
        <v>159</v>
      </c>
      <c r="P71" s="58" t="s">
        <v>159</v>
      </c>
      <c r="Q71" s="57" t="s">
        <v>159</v>
      </c>
      <c r="R71" s="59" t="s">
        <v>159</v>
      </c>
      <c r="S71" s="59" t="s">
        <v>159</v>
      </c>
      <c r="T71" s="59" t="s">
        <v>159</v>
      </c>
      <c r="U71" s="59" t="s">
        <v>159</v>
      </c>
      <c r="V71" s="59" t="s">
        <v>159</v>
      </c>
      <c r="W71" s="12" t="s">
        <v>159</v>
      </c>
      <c r="X71" s="60" t="s">
        <v>159</v>
      </c>
      <c r="Y71" s="61" t="s">
        <v>159</v>
      </c>
      <c r="Z71" s="36"/>
    </row>
    <row r="72" spans="1:26" outlineLevel="1" collapsed="1" x14ac:dyDescent="0.2">
      <c r="A72" s="37"/>
      <c r="B72" s="13">
        <f t="shared" si="1"/>
        <v>67</v>
      </c>
      <c r="C72" s="54" t="s">
        <v>445</v>
      </c>
      <c r="D72" s="2" t="s">
        <v>446</v>
      </c>
      <c r="E72" s="2" t="s">
        <v>159</v>
      </c>
      <c r="F72" s="74">
        <v>44851</v>
      </c>
      <c r="G72" s="2" t="s">
        <v>31</v>
      </c>
      <c r="H72" s="23" t="s">
        <v>27</v>
      </c>
      <c r="I72" s="23" t="s">
        <v>53</v>
      </c>
      <c r="J72" s="23">
        <v>1200</v>
      </c>
      <c r="K72" s="23" t="s">
        <v>78</v>
      </c>
      <c r="L72" s="23" t="s">
        <v>74</v>
      </c>
      <c r="M72" s="12" t="s">
        <v>1</v>
      </c>
      <c r="N72" s="11">
        <v>3.91</v>
      </c>
      <c r="O72" s="49">
        <v>1.81</v>
      </c>
      <c r="P72" s="52">
        <v>44869</v>
      </c>
      <c r="Q72" s="2" t="s">
        <v>36</v>
      </c>
      <c r="R72" s="23" t="s">
        <v>3</v>
      </c>
      <c r="S72" s="23" t="s">
        <v>53</v>
      </c>
      <c r="T72" s="23">
        <v>1200</v>
      </c>
      <c r="U72" s="23" t="s">
        <v>80</v>
      </c>
      <c r="V72" s="23" t="s">
        <v>74</v>
      </c>
      <c r="W72" s="12" t="s">
        <v>2</v>
      </c>
      <c r="X72" s="11">
        <v>1.9</v>
      </c>
      <c r="Y72" s="49">
        <v>1.2</v>
      </c>
      <c r="Z72" s="36"/>
    </row>
    <row r="73" spans="1:26" outlineLevel="1" collapsed="1" x14ac:dyDescent="0.2">
      <c r="A73" s="37"/>
      <c r="B73" s="13">
        <f t="shared" si="1"/>
        <v>68</v>
      </c>
      <c r="C73" s="54" t="s">
        <v>455</v>
      </c>
      <c r="D73" s="2" t="s">
        <v>189</v>
      </c>
      <c r="E73" s="2" t="s">
        <v>765</v>
      </c>
      <c r="F73" s="74">
        <v>44854</v>
      </c>
      <c r="G73" s="2" t="s">
        <v>25</v>
      </c>
      <c r="H73" s="23" t="s">
        <v>29</v>
      </c>
      <c r="I73" s="23" t="s">
        <v>53</v>
      </c>
      <c r="J73" s="23">
        <v>1200</v>
      </c>
      <c r="K73" s="23" t="s">
        <v>79</v>
      </c>
      <c r="L73" s="23" t="s">
        <v>74</v>
      </c>
      <c r="M73" s="12" t="s">
        <v>5</v>
      </c>
      <c r="N73" s="11">
        <v>1.8</v>
      </c>
      <c r="O73" s="49">
        <v>1.1499999999999999</v>
      </c>
      <c r="P73" s="52">
        <v>44876</v>
      </c>
      <c r="Q73" s="2" t="s">
        <v>20</v>
      </c>
      <c r="R73" s="23" t="s">
        <v>29</v>
      </c>
      <c r="S73" s="23" t="s">
        <v>53</v>
      </c>
      <c r="T73" s="23">
        <v>1200</v>
      </c>
      <c r="U73" s="23" t="s">
        <v>79</v>
      </c>
      <c r="V73" s="23" t="s">
        <v>74</v>
      </c>
      <c r="W73" s="12" t="s">
        <v>60</v>
      </c>
      <c r="X73" s="11">
        <v>3</v>
      </c>
      <c r="Y73" s="49">
        <v>1.41</v>
      </c>
      <c r="Z73" s="36"/>
    </row>
    <row r="74" spans="1:26" outlineLevel="1" x14ac:dyDescent="0.2">
      <c r="A74" s="37"/>
      <c r="B74" s="13">
        <f t="shared" si="1"/>
        <v>69</v>
      </c>
      <c r="C74" s="54" t="s">
        <v>470</v>
      </c>
      <c r="D74" s="2" t="s">
        <v>210</v>
      </c>
      <c r="E74" s="2" t="s">
        <v>456</v>
      </c>
      <c r="F74" s="75" t="s">
        <v>159</v>
      </c>
      <c r="G74" s="57" t="s">
        <v>159</v>
      </c>
      <c r="H74" s="59" t="s">
        <v>159</v>
      </c>
      <c r="I74" s="59" t="s">
        <v>159</v>
      </c>
      <c r="J74" s="59" t="s">
        <v>159</v>
      </c>
      <c r="K74" s="59" t="s">
        <v>159</v>
      </c>
      <c r="L74" s="59" t="s">
        <v>159</v>
      </c>
      <c r="M74" s="12" t="s">
        <v>159</v>
      </c>
      <c r="N74" s="60" t="s">
        <v>159</v>
      </c>
      <c r="O74" s="61" t="s">
        <v>159</v>
      </c>
      <c r="P74" s="58" t="s">
        <v>159</v>
      </c>
      <c r="Q74" s="57" t="s">
        <v>159</v>
      </c>
      <c r="R74" s="59" t="s">
        <v>159</v>
      </c>
      <c r="S74" s="59" t="s">
        <v>159</v>
      </c>
      <c r="T74" s="59" t="s">
        <v>159</v>
      </c>
      <c r="U74" s="59" t="s">
        <v>159</v>
      </c>
      <c r="V74" s="59" t="s">
        <v>159</v>
      </c>
      <c r="W74" s="12" t="s">
        <v>159</v>
      </c>
      <c r="X74" s="60" t="s">
        <v>159</v>
      </c>
      <c r="Y74" s="61" t="s">
        <v>159</v>
      </c>
      <c r="Z74" s="36"/>
    </row>
    <row r="75" spans="1:26" outlineLevel="1" collapsed="1" x14ac:dyDescent="0.2">
      <c r="A75" s="37"/>
      <c r="B75" s="13">
        <f t="shared" si="1"/>
        <v>70</v>
      </c>
      <c r="C75" s="2" t="s">
        <v>482</v>
      </c>
      <c r="D75" s="2" t="s">
        <v>481</v>
      </c>
      <c r="E75" s="2" t="s">
        <v>456</v>
      </c>
      <c r="F75" s="75" t="s">
        <v>159</v>
      </c>
      <c r="G75" s="57" t="s">
        <v>159</v>
      </c>
      <c r="H75" s="59" t="s">
        <v>159</v>
      </c>
      <c r="I75" s="59" t="s">
        <v>159</v>
      </c>
      <c r="J75" s="59" t="s">
        <v>159</v>
      </c>
      <c r="K75" s="59" t="s">
        <v>159</v>
      </c>
      <c r="L75" s="59" t="s">
        <v>159</v>
      </c>
      <c r="M75" s="12" t="s">
        <v>159</v>
      </c>
      <c r="N75" s="60" t="s">
        <v>159</v>
      </c>
      <c r="O75" s="61" t="s">
        <v>159</v>
      </c>
      <c r="P75" s="58" t="s">
        <v>159</v>
      </c>
      <c r="Q75" s="57" t="s">
        <v>159</v>
      </c>
      <c r="R75" s="59" t="s">
        <v>159</v>
      </c>
      <c r="S75" s="59" t="s">
        <v>159</v>
      </c>
      <c r="T75" s="59" t="s">
        <v>159</v>
      </c>
      <c r="U75" s="59" t="s">
        <v>159</v>
      </c>
      <c r="V75" s="59" t="s">
        <v>159</v>
      </c>
      <c r="W75" s="12" t="s">
        <v>159</v>
      </c>
      <c r="X75" s="60" t="s">
        <v>159</v>
      </c>
      <c r="Y75" s="61" t="s">
        <v>159</v>
      </c>
      <c r="Z75" s="36"/>
    </row>
    <row r="76" spans="1:26" outlineLevel="1" x14ac:dyDescent="0.2">
      <c r="A76" s="37"/>
      <c r="B76" s="13">
        <f t="shared" si="1"/>
        <v>71</v>
      </c>
      <c r="C76" s="2" t="s">
        <v>493</v>
      </c>
      <c r="D76" s="2" t="s">
        <v>187</v>
      </c>
      <c r="E76" s="2" t="s">
        <v>184</v>
      </c>
      <c r="F76" s="75" t="s">
        <v>159</v>
      </c>
      <c r="G76" s="57" t="s">
        <v>159</v>
      </c>
      <c r="H76" s="59" t="s">
        <v>159</v>
      </c>
      <c r="I76" s="59" t="s">
        <v>159</v>
      </c>
      <c r="J76" s="59" t="s">
        <v>159</v>
      </c>
      <c r="K76" s="59" t="s">
        <v>159</v>
      </c>
      <c r="L76" s="59" t="s">
        <v>159</v>
      </c>
      <c r="M76" s="12" t="s">
        <v>159</v>
      </c>
      <c r="N76" s="60" t="s">
        <v>159</v>
      </c>
      <c r="O76" s="61" t="s">
        <v>159</v>
      </c>
      <c r="P76" s="58" t="s">
        <v>159</v>
      </c>
      <c r="Q76" s="57" t="s">
        <v>159</v>
      </c>
      <c r="R76" s="59" t="s">
        <v>159</v>
      </c>
      <c r="S76" s="59" t="s">
        <v>159</v>
      </c>
      <c r="T76" s="59" t="s">
        <v>159</v>
      </c>
      <c r="U76" s="59" t="s">
        <v>159</v>
      </c>
      <c r="V76" s="59" t="s">
        <v>159</v>
      </c>
      <c r="W76" s="12" t="s">
        <v>159</v>
      </c>
      <c r="X76" s="60" t="s">
        <v>159</v>
      </c>
      <c r="Y76" s="61" t="s">
        <v>159</v>
      </c>
      <c r="Z76" s="36"/>
    </row>
    <row r="77" spans="1:26" outlineLevel="1" collapsed="1" x14ac:dyDescent="0.2">
      <c r="A77" s="37"/>
      <c r="B77" s="13">
        <f t="shared" si="1"/>
        <v>72</v>
      </c>
      <c r="C77" s="2" t="s">
        <v>501</v>
      </c>
      <c r="D77" s="2" t="s">
        <v>161</v>
      </c>
      <c r="E77" s="2" t="s">
        <v>159</v>
      </c>
      <c r="F77" s="74">
        <v>44897</v>
      </c>
      <c r="G77" s="2" t="s">
        <v>20</v>
      </c>
      <c r="H77" s="23" t="s">
        <v>18</v>
      </c>
      <c r="I77" s="23" t="s">
        <v>53</v>
      </c>
      <c r="J77" s="23">
        <v>1200</v>
      </c>
      <c r="K77" s="23" t="s">
        <v>79</v>
      </c>
      <c r="L77" s="23" t="s">
        <v>74</v>
      </c>
      <c r="M77" s="12" t="s">
        <v>5</v>
      </c>
      <c r="N77" s="11">
        <v>5.0999999999999996</v>
      </c>
      <c r="O77" s="49">
        <v>1.81</v>
      </c>
      <c r="P77" s="52">
        <v>44909</v>
      </c>
      <c r="Q77" s="2" t="s">
        <v>35</v>
      </c>
      <c r="R77" s="23" t="s">
        <v>18</v>
      </c>
      <c r="S77" s="23" t="s">
        <v>53</v>
      </c>
      <c r="T77" s="23">
        <v>1400</v>
      </c>
      <c r="U77" s="23" t="s">
        <v>78</v>
      </c>
      <c r="V77" s="23" t="s">
        <v>74</v>
      </c>
      <c r="W77" s="12" t="s">
        <v>5</v>
      </c>
      <c r="X77" s="11">
        <v>2.19</v>
      </c>
      <c r="Y77" s="49">
        <v>1.32</v>
      </c>
      <c r="Z77" s="36"/>
    </row>
    <row r="78" spans="1:26" outlineLevel="1" collapsed="1" x14ac:dyDescent="0.2">
      <c r="A78" s="37"/>
      <c r="B78" s="13">
        <f t="shared" si="1"/>
        <v>73</v>
      </c>
      <c r="C78" s="2" t="s">
        <v>241</v>
      </c>
      <c r="D78" s="2" t="s">
        <v>166</v>
      </c>
      <c r="E78" s="2" t="s">
        <v>159</v>
      </c>
      <c r="F78" s="74">
        <v>44888</v>
      </c>
      <c r="G78" s="2" t="s">
        <v>35</v>
      </c>
      <c r="H78" s="23" t="s">
        <v>18</v>
      </c>
      <c r="I78" s="23" t="s">
        <v>53</v>
      </c>
      <c r="J78" s="23">
        <v>1200</v>
      </c>
      <c r="K78" s="23" t="s">
        <v>78</v>
      </c>
      <c r="L78" s="23" t="s">
        <v>74</v>
      </c>
      <c r="M78" s="12" t="s">
        <v>5</v>
      </c>
      <c r="N78" s="11">
        <v>2.4700000000000002</v>
      </c>
      <c r="O78" s="49">
        <v>1.49</v>
      </c>
      <c r="P78" s="52">
        <v>44911</v>
      </c>
      <c r="Q78" s="2" t="s">
        <v>20</v>
      </c>
      <c r="R78" s="23" t="s">
        <v>29</v>
      </c>
      <c r="S78" s="23" t="s">
        <v>53</v>
      </c>
      <c r="T78" s="23">
        <v>1200</v>
      </c>
      <c r="U78" s="23" t="s">
        <v>78</v>
      </c>
      <c r="V78" s="23" t="s">
        <v>74</v>
      </c>
      <c r="W78" s="12" t="s">
        <v>2</v>
      </c>
      <c r="X78" s="11">
        <v>3.34</v>
      </c>
      <c r="Y78" s="49">
        <v>1.44</v>
      </c>
      <c r="Z78" s="36"/>
    </row>
    <row r="79" spans="1:26" outlineLevel="1" x14ac:dyDescent="0.2">
      <c r="A79" s="37"/>
      <c r="B79" s="13">
        <f t="shared" si="1"/>
        <v>74</v>
      </c>
      <c r="C79" s="2" t="s">
        <v>522</v>
      </c>
      <c r="D79" s="2" t="s">
        <v>232</v>
      </c>
      <c r="E79" s="2" t="s">
        <v>652</v>
      </c>
      <c r="F79" s="74">
        <v>44902</v>
      </c>
      <c r="G79" s="2" t="s">
        <v>35</v>
      </c>
      <c r="H79" s="23" t="s">
        <v>18</v>
      </c>
      <c r="I79" s="23" t="s">
        <v>53</v>
      </c>
      <c r="J79" s="23">
        <v>1300</v>
      </c>
      <c r="K79" s="23" t="s">
        <v>79</v>
      </c>
      <c r="L79" s="23" t="s">
        <v>74</v>
      </c>
      <c r="M79" s="12" t="s">
        <v>46</v>
      </c>
      <c r="N79" s="11">
        <v>6.15</v>
      </c>
      <c r="O79" s="49">
        <v>2.27</v>
      </c>
      <c r="P79" s="58" t="s">
        <v>159</v>
      </c>
      <c r="Q79" s="57" t="s">
        <v>159</v>
      </c>
      <c r="R79" s="59" t="s">
        <v>159</v>
      </c>
      <c r="S79" s="59" t="s">
        <v>159</v>
      </c>
      <c r="T79" s="59" t="s">
        <v>159</v>
      </c>
      <c r="U79" s="59" t="s">
        <v>159</v>
      </c>
      <c r="V79" s="59" t="s">
        <v>159</v>
      </c>
      <c r="W79" s="12" t="s">
        <v>159</v>
      </c>
      <c r="X79" s="60" t="s">
        <v>159</v>
      </c>
      <c r="Y79" s="61" t="s">
        <v>159</v>
      </c>
      <c r="Z79" s="36"/>
    </row>
    <row r="80" spans="1:26" outlineLevel="1" x14ac:dyDescent="0.2">
      <c r="A80" s="37"/>
      <c r="B80" s="13">
        <f t="shared" si="1"/>
        <v>75</v>
      </c>
      <c r="C80" s="2" t="s">
        <v>535</v>
      </c>
      <c r="D80" s="2" t="s">
        <v>536</v>
      </c>
      <c r="E80" s="2" t="s">
        <v>159</v>
      </c>
      <c r="F80" s="74">
        <v>44911</v>
      </c>
      <c r="G80" s="2" t="s">
        <v>42</v>
      </c>
      <c r="H80" s="23" t="s">
        <v>3</v>
      </c>
      <c r="I80" s="23" t="s">
        <v>53</v>
      </c>
      <c r="J80" s="23">
        <v>1209</v>
      </c>
      <c r="K80" s="23" t="s">
        <v>79</v>
      </c>
      <c r="L80" s="23" t="s">
        <v>74</v>
      </c>
      <c r="M80" s="12" t="s">
        <v>2</v>
      </c>
      <c r="N80" s="11">
        <v>1.61</v>
      </c>
      <c r="O80" s="49">
        <v>1.22</v>
      </c>
      <c r="P80" s="52">
        <v>44932</v>
      </c>
      <c r="Q80" s="2" t="s">
        <v>111</v>
      </c>
      <c r="R80" s="23" t="s">
        <v>37</v>
      </c>
      <c r="S80" s="23" t="s">
        <v>56</v>
      </c>
      <c r="T80" s="23">
        <v>1300</v>
      </c>
      <c r="U80" s="23" t="s">
        <v>79</v>
      </c>
      <c r="V80" s="23" t="s">
        <v>74</v>
      </c>
      <c r="W80" s="12" t="s">
        <v>2</v>
      </c>
      <c r="X80" s="11">
        <v>6.19</v>
      </c>
      <c r="Y80" s="49">
        <v>2.39</v>
      </c>
      <c r="Z80" s="36"/>
    </row>
    <row r="81" spans="1:26" outlineLevel="1" collapsed="1" x14ac:dyDescent="0.2">
      <c r="A81" s="37"/>
      <c r="B81" s="13">
        <f t="shared" si="1"/>
        <v>76</v>
      </c>
      <c r="C81" s="2" t="s">
        <v>548</v>
      </c>
      <c r="D81" s="2" t="s">
        <v>187</v>
      </c>
      <c r="E81" s="2" t="s">
        <v>159</v>
      </c>
      <c r="F81" s="74">
        <v>44918</v>
      </c>
      <c r="G81" s="2" t="s">
        <v>63</v>
      </c>
      <c r="H81" s="23" t="s">
        <v>18</v>
      </c>
      <c r="I81" s="23" t="s">
        <v>53</v>
      </c>
      <c r="J81" s="23">
        <v>1000</v>
      </c>
      <c r="K81" s="23" t="s">
        <v>79</v>
      </c>
      <c r="L81" s="23" t="s">
        <v>74</v>
      </c>
      <c r="M81" s="12" t="s">
        <v>2</v>
      </c>
      <c r="N81" s="11">
        <v>1.71</v>
      </c>
      <c r="O81" s="49">
        <v>1.1599999999999999</v>
      </c>
      <c r="P81" s="58" t="s">
        <v>159</v>
      </c>
      <c r="Q81" s="57" t="s">
        <v>159</v>
      </c>
      <c r="R81" s="59" t="s">
        <v>159</v>
      </c>
      <c r="S81" s="59" t="s">
        <v>159</v>
      </c>
      <c r="T81" s="59" t="s">
        <v>159</v>
      </c>
      <c r="U81" s="59" t="s">
        <v>159</v>
      </c>
      <c r="V81" s="59" t="s">
        <v>159</v>
      </c>
      <c r="W81" s="12" t="s">
        <v>159</v>
      </c>
      <c r="X81" s="60" t="s">
        <v>159</v>
      </c>
      <c r="Y81" s="61" t="s">
        <v>159</v>
      </c>
      <c r="Z81" s="36"/>
    </row>
    <row r="82" spans="1:26" outlineLevel="1" x14ac:dyDescent="0.2">
      <c r="A82" s="37"/>
      <c r="B82" s="13">
        <f t="shared" si="1"/>
        <v>77</v>
      </c>
      <c r="C82" s="2" t="s">
        <v>567</v>
      </c>
      <c r="D82" s="2" t="s">
        <v>568</v>
      </c>
      <c r="E82" s="2" t="s">
        <v>184</v>
      </c>
      <c r="F82" s="75" t="s">
        <v>159</v>
      </c>
      <c r="G82" s="57" t="s">
        <v>159</v>
      </c>
      <c r="H82" s="59" t="s">
        <v>159</v>
      </c>
      <c r="I82" s="59" t="s">
        <v>159</v>
      </c>
      <c r="J82" s="59" t="s">
        <v>159</v>
      </c>
      <c r="K82" s="59" t="s">
        <v>159</v>
      </c>
      <c r="L82" s="59" t="s">
        <v>159</v>
      </c>
      <c r="M82" s="12" t="s">
        <v>159</v>
      </c>
      <c r="N82" s="60" t="s">
        <v>159</v>
      </c>
      <c r="O82" s="61" t="s">
        <v>159</v>
      </c>
      <c r="P82" s="58" t="s">
        <v>159</v>
      </c>
      <c r="Q82" s="57" t="s">
        <v>159</v>
      </c>
      <c r="R82" s="59" t="s">
        <v>159</v>
      </c>
      <c r="S82" s="59" t="s">
        <v>159</v>
      </c>
      <c r="T82" s="59" t="s">
        <v>159</v>
      </c>
      <c r="U82" s="59" t="s">
        <v>159</v>
      </c>
      <c r="V82" s="59" t="s">
        <v>159</v>
      </c>
      <c r="W82" s="12" t="s">
        <v>159</v>
      </c>
      <c r="X82" s="60" t="s">
        <v>159</v>
      </c>
      <c r="Y82" s="61" t="s">
        <v>159</v>
      </c>
      <c r="Z82" s="36"/>
    </row>
    <row r="83" spans="1:26" outlineLevel="1" x14ac:dyDescent="0.2">
      <c r="A83" s="37"/>
      <c r="B83" s="13">
        <f t="shared" si="1"/>
        <v>78</v>
      </c>
      <c r="C83" s="2" t="s">
        <v>311</v>
      </c>
      <c r="D83" s="2" t="s">
        <v>380</v>
      </c>
      <c r="E83" s="2" t="s">
        <v>159</v>
      </c>
      <c r="F83" s="74">
        <v>44932</v>
      </c>
      <c r="G83" s="2" t="s">
        <v>8</v>
      </c>
      <c r="H83" s="23" t="s">
        <v>27</v>
      </c>
      <c r="I83" s="23" t="s">
        <v>53</v>
      </c>
      <c r="J83" s="23">
        <v>1400</v>
      </c>
      <c r="K83" s="23" t="s">
        <v>79</v>
      </c>
      <c r="L83" s="23" t="s">
        <v>74</v>
      </c>
      <c r="M83" s="12" t="s">
        <v>5</v>
      </c>
      <c r="N83" s="11">
        <v>1.75</v>
      </c>
      <c r="O83" s="49">
        <v>1.1000000000000001</v>
      </c>
      <c r="P83" s="52">
        <v>44953</v>
      </c>
      <c r="Q83" s="2" t="s">
        <v>66</v>
      </c>
      <c r="R83" s="23" t="s">
        <v>29</v>
      </c>
      <c r="S83" s="23" t="s">
        <v>53</v>
      </c>
      <c r="T83" s="23">
        <v>1450</v>
      </c>
      <c r="U83" s="23" t="s">
        <v>79</v>
      </c>
      <c r="V83" s="23" t="s">
        <v>74</v>
      </c>
      <c r="W83" s="12" t="s">
        <v>2</v>
      </c>
      <c r="X83" s="11">
        <v>1.44</v>
      </c>
      <c r="Y83" s="49">
        <v>1.08</v>
      </c>
      <c r="Z83" s="36"/>
    </row>
    <row r="84" spans="1:26" outlineLevel="1" x14ac:dyDescent="0.2">
      <c r="A84" s="37"/>
      <c r="B84" s="13">
        <f t="shared" si="1"/>
        <v>79</v>
      </c>
      <c r="C84" s="2" t="s">
        <v>590</v>
      </c>
      <c r="D84" s="2" t="s">
        <v>187</v>
      </c>
      <c r="E84" s="2" t="s">
        <v>198</v>
      </c>
      <c r="F84" s="74">
        <v>44941</v>
      </c>
      <c r="G84" s="2" t="s">
        <v>7</v>
      </c>
      <c r="H84" s="23" t="s">
        <v>3</v>
      </c>
      <c r="I84" s="23" t="s">
        <v>53</v>
      </c>
      <c r="J84" s="23">
        <v>1100</v>
      </c>
      <c r="K84" s="23" t="s">
        <v>79</v>
      </c>
      <c r="L84" s="23" t="s">
        <v>74</v>
      </c>
      <c r="M84" s="12" t="s">
        <v>2</v>
      </c>
      <c r="N84" s="11">
        <v>1.85</v>
      </c>
      <c r="O84" s="49">
        <v>1.1599999999999999</v>
      </c>
      <c r="P84" s="58" t="s">
        <v>159</v>
      </c>
      <c r="Q84" s="57" t="s">
        <v>159</v>
      </c>
      <c r="R84" s="59" t="s">
        <v>159</v>
      </c>
      <c r="S84" s="59" t="s">
        <v>159</v>
      </c>
      <c r="T84" s="59" t="s">
        <v>159</v>
      </c>
      <c r="U84" s="59" t="s">
        <v>159</v>
      </c>
      <c r="V84" s="59" t="s">
        <v>159</v>
      </c>
      <c r="W84" s="12" t="s">
        <v>159</v>
      </c>
      <c r="X84" s="60" t="s">
        <v>159</v>
      </c>
      <c r="Y84" s="61" t="s">
        <v>159</v>
      </c>
      <c r="Z84" s="36"/>
    </row>
    <row r="85" spans="1:26" outlineLevel="1" collapsed="1" x14ac:dyDescent="0.2">
      <c r="A85" s="37"/>
      <c r="B85" s="13">
        <f>B84</f>
        <v>79</v>
      </c>
      <c r="C85" s="2" t="s">
        <v>552</v>
      </c>
      <c r="D85" s="2" t="s">
        <v>210</v>
      </c>
      <c r="E85" s="2" t="s">
        <v>159</v>
      </c>
      <c r="F85" s="74">
        <v>44933</v>
      </c>
      <c r="G85" s="2" t="s">
        <v>605</v>
      </c>
      <c r="H85" s="23" t="s">
        <v>18</v>
      </c>
      <c r="I85" s="23" t="s">
        <v>53</v>
      </c>
      <c r="J85" s="23">
        <v>1200</v>
      </c>
      <c r="K85" s="23" t="s">
        <v>79</v>
      </c>
      <c r="L85" s="23" t="s">
        <v>88</v>
      </c>
      <c r="M85" s="12" t="s">
        <v>5</v>
      </c>
      <c r="N85" s="11">
        <v>3.55</v>
      </c>
      <c r="O85" s="49">
        <v>1.69</v>
      </c>
      <c r="P85" s="52">
        <v>44959</v>
      </c>
      <c r="Q85" s="2" t="s">
        <v>36</v>
      </c>
      <c r="R85" s="23" t="s">
        <v>33</v>
      </c>
      <c r="S85" s="23" t="s">
        <v>53</v>
      </c>
      <c r="T85" s="23">
        <v>1200</v>
      </c>
      <c r="U85" s="23" t="s">
        <v>79</v>
      </c>
      <c r="V85" s="23" t="s">
        <v>74</v>
      </c>
      <c r="W85" s="12" t="s">
        <v>2</v>
      </c>
      <c r="X85" s="11">
        <v>3.85</v>
      </c>
      <c r="Y85" s="49">
        <v>1.34</v>
      </c>
      <c r="Z85" s="36"/>
    </row>
    <row r="86" spans="1:26" outlineLevel="1" collapsed="1" x14ac:dyDescent="0.2">
      <c r="A86" s="37"/>
      <c r="B86" s="13">
        <f t="shared" si="1"/>
        <v>80</v>
      </c>
      <c r="C86" s="2" t="s">
        <v>224</v>
      </c>
      <c r="D86" s="2" t="s">
        <v>158</v>
      </c>
      <c r="E86" s="2" t="s">
        <v>159</v>
      </c>
      <c r="F86" s="74">
        <v>44939</v>
      </c>
      <c r="G86" s="2" t="s">
        <v>42</v>
      </c>
      <c r="H86" s="23" t="s">
        <v>29</v>
      </c>
      <c r="I86" s="23" t="s">
        <v>53</v>
      </c>
      <c r="J86" s="23">
        <v>1143</v>
      </c>
      <c r="K86" s="23" t="s">
        <v>79</v>
      </c>
      <c r="L86" s="23" t="s">
        <v>74</v>
      </c>
      <c r="M86" s="12" t="s">
        <v>5</v>
      </c>
      <c r="N86" s="11">
        <v>3.26</v>
      </c>
      <c r="O86" s="49">
        <v>1.38</v>
      </c>
      <c r="P86" s="52">
        <v>44966</v>
      </c>
      <c r="Q86" s="2" t="s">
        <v>36</v>
      </c>
      <c r="R86" s="23" t="s">
        <v>33</v>
      </c>
      <c r="S86" s="23" t="s">
        <v>53</v>
      </c>
      <c r="T86" s="23">
        <v>1200</v>
      </c>
      <c r="U86" s="23" t="s">
        <v>79</v>
      </c>
      <c r="V86" s="23" t="s">
        <v>74</v>
      </c>
      <c r="W86" s="12" t="s">
        <v>46</v>
      </c>
      <c r="X86" s="11">
        <v>18</v>
      </c>
      <c r="Y86" s="49">
        <v>3.92</v>
      </c>
      <c r="Z86" s="36"/>
    </row>
    <row r="87" spans="1:26" outlineLevel="1" x14ac:dyDescent="0.2">
      <c r="A87" s="37"/>
      <c r="B87" s="13">
        <f t="shared" si="1"/>
        <v>81</v>
      </c>
      <c r="C87" s="2" t="s">
        <v>635</v>
      </c>
      <c r="D87" s="2" t="s">
        <v>215</v>
      </c>
      <c r="E87" s="2" t="s">
        <v>159</v>
      </c>
      <c r="F87" s="74">
        <v>44951</v>
      </c>
      <c r="G87" s="2" t="s">
        <v>36</v>
      </c>
      <c r="H87" s="23" t="s">
        <v>33</v>
      </c>
      <c r="I87" s="23" t="s">
        <v>53</v>
      </c>
      <c r="J87" s="23">
        <v>1200</v>
      </c>
      <c r="K87" s="23" t="s">
        <v>79</v>
      </c>
      <c r="L87" s="23" t="s">
        <v>74</v>
      </c>
      <c r="M87" s="12" t="s">
        <v>5</v>
      </c>
      <c r="N87" s="11">
        <v>3.08</v>
      </c>
      <c r="O87" s="49">
        <v>1.68</v>
      </c>
      <c r="P87" s="52">
        <v>44966</v>
      </c>
      <c r="Q87" s="2" t="s">
        <v>36</v>
      </c>
      <c r="R87" s="23" t="s">
        <v>3</v>
      </c>
      <c r="S87" s="23" t="s">
        <v>53</v>
      </c>
      <c r="T87" s="23">
        <v>1400</v>
      </c>
      <c r="U87" s="23" t="s">
        <v>79</v>
      </c>
      <c r="V87" s="23" t="s">
        <v>74</v>
      </c>
      <c r="W87" s="12" t="s">
        <v>5</v>
      </c>
      <c r="X87" s="11">
        <v>4.96</v>
      </c>
      <c r="Y87" s="49">
        <v>1.43</v>
      </c>
      <c r="Z87" s="36"/>
    </row>
    <row r="88" spans="1:26" outlineLevel="1" collapsed="1" x14ac:dyDescent="0.2">
      <c r="A88" s="37"/>
      <c r="B88" s="13">
        <f t="shared" si="1"/>
        <v>82</v>
      </c>
      <c r="C88" s="2" t="s">
        <v>650</v>
      </c>
      <c r="D88" s="2" t="s">
        <v>187</v>
      </c>
      <c r="E88" s="2" t="s">
        <v>708</v>
      </c>
      <c r="F88" s="74">
        <v>44980</v>
      </c>
      <c r="G88" s="2" t="s">
        <v>36</v>
      </c>
      <c r="H88" s="23" t="s">
        <v>18</v>
      </c>
      <c r="I88" s="23" t="s">
        <v>53</v>
      </c>
      <c r="J88" s="23">
        <v>1200</v>
      </c>
      <c r="K88" s="23" t="s">
        <v>79</v>
      </c>
      <c r="L88" s="23" t="s">
        <v>74</v>
      </c>
      <c r="M88" s="12" t="s">
        <v>1</v>
      </c>
      <c r="N88" s="11">
        <v>2.5299999999999998</v>
      </c>
      <c r="O88" s="49">
        <v>1.31</v>
      </c>
      <c r="P88" s="58" t="s">
        <v>159</v>
      </c>
      <c r="Q88" s="57" t="s">
        <v>159</v>
      </c>
      <c r="R88" s="59" t="s">
        <v>159</v>
      </c>
      <c r="S88" s="59" t="s">
        <v>159</v>
      </c>
      <c r="T88" s="59" t="s">
        <v>159</v>
      </c>
      <c r="U88" s="59" t="s">
        <v>159</v>
      </c>
      <c r="V88" s="59" t="s">
        <v>159</v>
      </c>
      <c r="W88" s="12" t="s">
        <v>159</v>
      </c>
      <c r="X88" s="60" t="s">
        <v>159</v>
      </c>
      <c r="Y88" s="61" t="s">
        <v>159</v>
      </c>
      <c r="Z88" s="36"/>
    </row>
    <row r="89" spans="1:26" outlineLevel="1" x14ac:dyDescent="0.2">
      <c r="A89" s="37"/>
      <c r="B89" s="13">
        <f t="shared" si="1"/>
        <v>83</v>
      </c>
      <c r="C89" s="2" t="s">
        <v>656</v>
      </c>
      <c r="D89" s="2" t="s">
        <v>296</v>
      </c>
      <c r="E89" s="2" t="s">
        <v>184</v>
      </c>
      <c r="F89" s="75" t="s">
        <v>159</v>
      </c>
      <c r="G89" s="57" t="s">
        <v>159</v>
      </c>
      <c r="H89" s="59" t="s">
        <v>159</v>
      </c>
      <c r="I89" s="59" t="s">
        <v>159</v>
      </c>
      <c r="J89" s="59" t="s">
        <v>159</v>
      </c>
      <c r="K89" s="59" t="s">
        <v>159</v>
      </c>
      <c r="L89" s="59" t="s">
        <v>159</v>
      </c>
      <c r="M89" s="12" t="s">
        <v>159</v>
      </c>
      <c r="N89" s="60" t="s">
        <v>159</v>
      </c>
      <c r="O89" s="61" t="s">
        <v>159</v>
      </c>
      <c r="P89" s="58" t="s">
        <v>159</v>
      </c>
      <c r="Q89" s="57" t="s">
        <v>159</v>
      </c>
      <c r="R89" s="59" t="s">
        <v>159</v>
      </c>
      <c r="S89" s="59" t="s">
        <v>159</v>
      </c>
      <c r="T89" s="59" t="s">
        <v>159</v>
      </c>
      <c r="U89" s="59" t="s">
        <v>159</v>
      </c>
      <c r="V89" s="59" t="s">
        <v>159</v>
      </c>
      <c r="W89" s="12" t="s">
        <v>159</v>
      </c>
      <c r="X89" s="60" t="s">
        <v>159</v>
      </c>
      <c r="Y89" s="61" t="s">
        <v>159</v>
      </c>
      <c r="Z89" s="36"/>
    </row>
    <row r="90" spans="1:26" outlineLevel="1" collapsed="1" x14ac:dyDescent="0.2">
      <c r="A90" s="37"/>
      <c r="B90" s="13">
        <f t="shared" si="1"/>
        <v>84</v>
      </c>
      <c r="C90" s="2" t="s">
        <v>668</v>
      </c>
      <c r="D90" s="2" t="s">
        <v>669</v>
      </c>
      <c r="E90" s="2" t="s">
        <v>159</v>
      </c>
      <c r="F90" s="74">
        <v>44977</v>
      </c>
      <c r="G90" s="2" t="s">
        <v>34</v>
      </c>
      <c r="H90" s="23" t="s">
        <v>29</v>
      </c>
      <c r="I90" s="23" t="s">
        <v>53</v>
      </c>
      <c r="J90" s="23">
        <v>1200</v>
      </c>
      <c r="K90" s="23" t="s">
        <v>79</v>
      </c>
      <c r="L90" s="23" t="s">
        <v>74</v>
      </c>
      <c r="M90" s="12" t="s">
        <v>5</v>
      </c>
      <c r="N90" s="11">
        <v>2.79</v>
      </c>
      <c r="O90" s="49">
        <v>1.49</v>
      </c>
      <c r="P90" s="52">
        <v>45008</v>
      </c>
      <c r="Q90" s="2" t="s">
        <v>36</v>
      </c>
      <c r="R90" s="23" t="s">
        <v>33</v>
      </c>
      <c r="S90" s="23" t="s">
        <v>53</v>
      </c>
      <c r="T90" s="23">
        <v>1400</v>
      </c>
      <c r="U90" s="23" t="s">
        <v>79</v>
      </c>
      <c r="V90" s="23" t="s">
        <v>74</v>
      </c>
      <c r="W90" s="12" t="s">
        <v>46</v>
      </c>
      <c r="X90" s="11">
        <v>5.0999999999999996</v>
      </c>
      <c r="Y90" s="49">
        <v>2.1800000000000002</v>
      </c>
      <c r="Z90" s="36"/>
    </row>
    <row r="91" spans="1:26" outlineLevel="1" x14ac:dyDescent="0.2">
      <c r="A91" s="37"/>
      <c r="B91" s="13">
        <f t="shared" si="1"/>
        <v>85</v>
      </c>
      <c r="C91" s="2" t="s">
        <v>729</v>
      </c>
      <c r="D91" s="2" t="s">
        <v>691</v>
      </c>
      <c r="E91" s="2" t="s">
        <v>746</v>
      </c>
      <c r="F91" s="75" t="s">
        <v>159</v>
      </c>
      <c r="G91" s="57" t="s">
        <v>159</v>
      </c>
      <c r="H91" s="59" t="s">
        <v>159</v>
      </c>
      <c r="I91" s="59" t="s">
        <v>159</v>
      </c>
      <c r="J91" s="59" t="s">
        <v>159</v>
      </c>
      <c r="K91" s="59" t="s">
        <v>159</v>
      </c>
      <c r="L91" s="59" t="s">
        <v>159</v>
      </c>
      <c r="M91" s="12" t="s">
        <v>159</v>
      </c>
      <c r="N91" s="60" t="s">
        <v>159</v>
      </c>
      <c r="O91" s="61" t="s">
        <v>159</v>
      </c>
      <c r="P91" s="58" t="s">
        <v>159</v>
      </c>
      <c r="Q91" s="57" t="s">
        <v>159</v>
      </c>
      <c r="R91" s="59" t="s">
        <v>159</v>
      </c>
      <c r="S91" s="59" t="s">
        <v>159</v>
      </c>
      <c r="T91" s="59" t="s">
        <v>159</v>
      </c>
      <c r="U91" s="59" t="s">
        <v>159</v>
      </c>
      <c r="V91" s="59" t="s">
        <v>159</v>
      </c>
      <c r="W91" s="12" t="s">
        <v>159</v>
      </c>
      <c r="X91" s="60" t="s">
        <v>159</v>
      </c>
      <c r="Y91" s="61" t="s">
        <v>159</v>
      </c>
      <c r="Z91" s="36"/>
    </row>
    <row r="92" spans="1:26" outlineLevel="1" x14ac:dyDescent="0.2">
      <c r="A92" s="37"/>
      <c r="B92" s="13">
        <f t="shared" si="1"/>
        <v>86</v>
      </c>
      <c r="C92" s="2" t="s">
        <v>702</v>
      </c>
      <c r="D92" s="2" t="s">
        <v>232</v>
      </c>
      <c r="E92" s="2" t="s">
        <v>159</v>
      </c>
      <c r="F92" s="74">
        <v>44985</v>
      </c>
      <c r="G92" s="2" t="s">
        <v>32</v>
      </c>
      <c r="H92" s="23" t="s">
        <v>29</v>
      </c>
      <c r="I92" s="23" t="s">
        <v>53</v>
      </c>
      <c r="J92" s="23">
        <v>1100</v>
      </c>
      <c r="K92" s="23" t="s">
        <v>79</v>
      </c>
      <c r="L92" s="23" t="s">
        <v>74</v>
      </c>
      <c r="M92" s="12" t="s">
        <v>2</v>
      </c>
      <c r="N92" s="11">
        <v>1.94</v>
      </c>
      <c r="O92" s="49">
        <v>1.28</v>
      </c>
      <c r="P92" s="52">
        <v>45001</v>
      </c>
      <c r="Q92" s="2" t="s">
        <v>36</v>
      </c>
      <c r="R92" s="23" t="s">
        <v>29</v>
      </c>
      <c r="S92" s="23" t="s">
        <v>57</v>
      </c>
      <c r="T92" s="23">
        <v>1000</v>
      </c>
      <c r="U92" s="23" t="s">
        <v>79</v>
      </c>
      <c r="V92" s="23" t="s">
        <v>74</v>
      </c>
      <c r="W92" s="12" t="s">
        <v>1</v>
      </c>
      <c r="X92" s="11">
        <v>2.2200000000000002</v>
      </c>
      <c r="Y92" s="49">
        <v>1.47</v>
      </c>
      <c r="Z92" s="36"/>
    </row>
    <row r="93" spans="1:26" outlineLevel="1" collapsed="1" x14ac:dyDescent="0.2">
      <c r="A93" s="37"/>
      <c r="B93" s="13">
        <f t="shared" si="1"/>
        <v>87</v>
      </c>
      <c r="C93" s="2" t="s">
        <v>713</v>
      </c>
      <c r="D93" s="2" t="s">
        <v>714</v>
      </c>
      <c r="E93" s="2" t="s">
        <v>730</v>
      </c>
      <c r="F93" s="74">
        <v>44990</v>
      </c>
      <c r="G93" s="2" t="s">
        <v>50</v>
      </c>
      <c r="H93" s="23" t="s">
        <v>18</v>
      </c>
      <c r="I93" s="23" t="s">
        <v>53</v>
      </c>
      <c r="J93" s="23">
        <v>1000</v>
      </c>
      <c r="K93" s="23" t="s">
        <v>79</v>
      </c>
      <c r="L93" s="23" t="s">
        <v>74</v>
      </c>
      <c r="M93" s="12" t="s">
        <v>49</v>
      </c>
      <c r="N93" s="11">
        <v>4.21</v>
      </c>
      <c r="O93" s="49">
        <v>1.76</v>
      </c>
      <c r="P93" s="58" t="s">
        <v>159</v>
      </c>
      <c r="Q93" s="57" t="s">
        <v>159</v>
      </c>
      <c r="R93" s="59" t="s">
        <v>159</v>
      </c>
      <c r="S93" s="59" t="s">
        <v>159</v>
      </c>
      <c r="T93" s="59" t="s">
        <v>159</v>
      </c>
      <c r="U93" s="59" t="s">
        <v>159</v>
      </c>
      <c r="V93" s="59" t="s">
        <v>159</v>
      </c>
      <c r="W93" s="12" t="s">
        <v>159</v>
      </c>
      <c r="X93" s="60" t="s">
        <v>159</v>
      </c>
      <c r="Y93" s="61" t="s">
        <v>159</v>
      </c>
      <c r="Z93" s="36"/>
    </row>
    <row r="94" spans="1:26" outlineLevel="1" x14ac:dyDescent="0.2">
      <c r="A94" s="37"/>
      <c r="B94" s="13">
        <f t="shared" si="1"/>
        <v>88</v>
      </c>
      <c r="C94" s="2" t="s">
        <v>355</v>
      </c>
      <c r="D94" s="2" t="s">
        <v>732</v>
      </c>
      <c r="E94" s="2" t="s">
        <v>159</v>
      </c>
      <c r="F94" s="74">
        <v>44995</v>
      </c>
      <c r="G94" s="2" t="s">
        <v>36</v>
      </c>
      <c r="H94" s="23" t="s">
        <v>29</v>
      </c>
      <c r="I94" s="23" t="s">
        <v>53</v>
      </c>
      <c r="J94" s="23">
        <v>1000</v>
      </c>
      <c r="K94" s="23" t="s">
        <v>79</v>
      </c>
      <c r="L94" s="23" t="s">
        <v>74</v>
      </c>
      <c r="M94" s="12" t="s">
        <v>2</v>
      </c>
      <c r="N94" s="11">
        <v>4.21</v>
      </c>
      <c r="O94" s="49">
        <v>1.77</v>
      </c>
      <c r="P94" s="52">
        <v>45013</v>
      </c>
      <c r="Q94" s="2" t="s">
        <v>25</v>
      </c>
      <c r="R94" s="23" t="s">
        <v>39</v>
      </c>
      <c r="S94" s="23" t="s">
        <v>56</v>
      </c>
      <c r="T94" s="23">
        <v>1000</v>
      </c>
      <c r="U94" s="23" t="s">
        <v>78</v>
      </c>
      <c r="V94" s="23" t="s">
        <v>74</v>
      </c>
      <c r="W94" s="12" t="s">
        <v>2</v>
      </c>
      <c r="X94" s="11">
        <v>1.81</v>
      </c>
      <c r="Y94" s="49">
        <v>1.0900000000000001</v>
      </c>
      <c r="Z94" s="36"/>
    </row>
    <row r="95" spans="1:26" outlineLevel="1" collapsed="1" x14ac:dyDescent="0.2">
      <c r="A95" s="37"/>
      <c r="B95" s="13">
        <f t="shared" si="1"/>
        <v>89</v>
      </c>
      <c r="C95" s="2" t="s">
        <v>736</v>
      </c>
      <c r="D95" s="2" t="s">
        <v>187</v>
      </c>
      <c r="E95" s="2" t="s">
        <v>857</v>
      </c>
      <c r="F95" s="74">
        <v>45001</v>
      </c>
      <c r="G95" s="2" t="s">
        <v>36</v>
      </c>
      <c r="H95" s="23" t="s">
        <v>27</v>
      </c>
      <c r="I95" s="23" t="s">
        <v>53</v>
      </c>
      <c r="J95" s="23">
        <v>1400</v>
      </c>
      <c r="K95" s="23" t="s">
        <v>79</v>
      </c>
      <c r="L95" s="23" t="s">
        <v>74</v>
      </c>
      <c r="M95" s="12" t="s">
        <v>2</v>
      </c>
      <c r="N95" s="11">
        <v>1.65</v>
      </c>
      <c r="O95" s="49">
        <v>1.1100000000000001</v>
      </c>
      <c r="P95" s="52">
        <v>45015</v>
      </c>
      <c r="Q95" s="2" t="s">
        <v>36</v>
      </c>
      <c r="R95" s="23" t="s">
        <v>37</v>
      </c>
      <c r="S95" s="23" t="s">
        <v>369</v>
      </c>
      <c r="T95" s="23">
        <v>1600</v>
      </c>
      <c r="U95" s="23" t="s">
        <v>78</v>
      </c>
      <c r="V95" s="23" t="s">
        <v>74</v>
      </c>
      <c r="W95" s="12" t="s">
        <v>2</v>
      </c>
      <c r="X95" s="11">
        <v>2.4</v>
      </c>
      <c r="Y95" s="49">
        <v>1.24</v>
      </c>
      <c r="Z95" s="36"/>
    </row>
    <row r="96" spans="1:26" outlineLevel="1" collapsed="1" x14ac:dyDescent="0.2">
      <c r="A96" s="37"/>
      <c r="B96" s="13">
        <f t="shared" si="1"/>
        <v>90</v>
      </c>
      <c r="C96" s="2" t="s">
        <v>752</v>
      </c>
      <c r="D96" s="2" t="s">
        <v>753</v>
      </c>
      <c r="E96" s="2" t="s">
        <v>456</v>
      </c>
      <c r="F96" s="75" t="s">
        <v>159</v>
      </c>
      <c r="G96" s="57" t="s">
        <v>159</v>
      </c>
      <c r="H96" s="59" t="s">
        <v>159</v>
      </c>
      <c r="I96" s="59" t="s">
        <v>159</v>
      </c>
      <c r="J96" s="59" t="s">
        <v>159</v>
      </c>
      <c r="K96" s="59" t="s">
        <v>159</v>
      </c>
      <c r="L96" s="59" t="s">
        <v>159</v>
      </c>
      <c r="M96" s="12" t="s">
        <v>159</v>
      </c>
      <c r="N96" s="60" t="s">
        <v>159</v>
      </c>
      <c r="O96" s="61" t="s">
        <v>159</v>
      </c>
      <c r="P96" s="58" t="s">
        <v>159</v>
      </c>
      <c r="Q96" s="57" t="s">
        <v>159</v>
      </c>
      <c r="R96" s="59" t="s">
        <v>159</v>
      </c>
      <c r="S96" s="59" t="s">
        <v>159</v>
      </c>
      <c r="T96" s="59" t="s">
        <v>159</v>
      </c>
      <c r="U96" s="59" t="s">
        <v>159</v>
      </c>
      <c r="V96" s="59" t="s">
        <v>159</v>
      </c>
      <c r="W96" s="12" t="s">
        <v>159</v>
      </c>
      <c r="X96" s="60" t="s">
        <v>159</v>
      </c>
      <c r="Y96" s="61" t="s">
        <v>159</v>
      </c>
      <c r="Z96" s="36"/>
    </row>
    <row r="97" spans="1:26" outlineLevel="1" x14ac:dyDescent="0.2">
      <c r="A97" s="37"/>
      <c r="B97" s="13">
        <f t="shared" si="1"/>
        <v>91</v>
      </c>
      <c r="C97" s="2" t="s">
        <v>762</v>
      </c>
      <c r="D97" s="2" t="s">
        <v>763</v>
      </c>
      <c r="E97" s="2" t="s">
        <v>159</v>
      </c>
      <c r="F97" s="74">
        <v>45016</v>
      </c>
      <c r="G97" s="2" t="s">
        <v>8</v>
      </c>
      <c r="H97" s="23" t="s">
        <v>3</v>
      </c>
      <c r="I97" s="23" t="s">
        <v>53</v>
      </c>
      <c r="J97" s="23">
        <v>1000</v>
      </c>
      <c r="K97" s="23" t="s">
        <v>78</v>
      </c>
      <c r="L97" s="23" t="s">
        <v>74</v>
      </c>
      <c r="M97" s="12" t="s">
        <v>1</v>
      </c>
      <c r="N97" s="11">
        <v>7.19</v>
      </c>
      <c r="O97" s="49">
        <v>2.48</v>
      </c>
      <c r="P97" s="52">
        <v>45043</v>
      </c>
      <c r="Q97" s="2" t="s">
        <v>36</v>
      </c>
      <c r="R97" s="23" t="s">
        <v>29</v>
      </c>
      <c r="S97" s="23" t="s">
        <v>53</v>
      </c>
      <c r="T97" s="23">
        <v>1200</v>
      </c>
      <c r="U97" s="23" t="s">
        <v>79</v>
      </c>
      <c r="V97" s="23" t="s">
        <v>74</v>
      </c>
      <c r="W97" s="12" t="s">
        <v>2</v>
      </c>
      <c r="X97" s="11">
        <v>3.87</v>
      </c>
      <c r="Y97" s="49">
        <v>1.98</v>
      </c>
      <c r="Z97" s="36"/>
    </row>
    <row r="98" spans="1:26" x14ac:dyDescent="0.2">
      <c r="A98" s="37"/>
      <c r="B98" s="13">
        <f t="shared" si="1"/>
        <v>92</v>
      </c>
      <c r="C98" s="2" t="s">
        <v>774</v>
      </c>
      <c r="D98" s="2" t="s">
        <v>732</v>
      </c>
      <c r="E98" s="2" t="s">
        <v>159</v>
      </c>
      <c r="F98" s="74">
        <v>45070</v>
      </c>
      <c r="G98" s="2" t="s">
        <v>19</v>
      </c>
      <c r="H98" s="23" t="s">
        <v>18</v>
      </c>
      <c r="I98" s="23" t="s">
        <v>99</v>
      </c>
      <c r="J98" s="23">
        <v>1000</v>
      </c>
      <c r="K98" s="23" t="s">
        <v>78</v>
      </c>
      <c r="L98" s="23" t="s">
        <v>74</v>
      </c>
      <c r="M98" s="12" t="s">
        <v>60</v>
      </c>
      <c r="N98" s="11">
        <v>2.2799999999999998</v>
      </c>
      <c r="O98" s="49">
        <v>1.36</v>
      </c>
      <c r="P98" s="52"/>
      <c r="W98" s="12" t="s">
        <v>159</v>
      </c>
      <c r="X98" s="11"/>
      <c r="Y98" s="49"/>
      <c r="Z98" s="36"/>
    </row>
    <row r="99" spans="1:26" outlineLevel="1" x14ac:dyDescent="0.2">
      <c r="A99" s="37"/>
      <c r="B99" s="13">
        <f t="shared" si="1"/>
        <v>93</v>
      </c>
      <c r="C99" s="2" t="s">
        <v>782</v>
      </c>
      <c r="D99" s="2" t="s">
        <v>187</v>
      </c>
      <c r="E99" s="2" t="s">
        <v>159</v>
      </c>
      <c r="F99" s="74">
        <v>45030</v>
      </c>
      <c r="G99" s="2" t="s">
        <v>499</v>
      </c>
      <c r="H99" s="23" t="s">
        <v>3</v>
      </c>
      <c r="I99" s="23" t="s">
        <v>53</v>
      </c>
      <c r="J99" s="23">
        <v>1200</v>
      </c>
      <c r="K99" s="23" t="s">
        <v>78</v>
      </c>
      <c r="L99" s="23" t="s">
        <v>74</v>
      </c>
      <c r="M99" s="12" t="s">
        <v>2</v>
      </c>
      <c r="N99" s="11">
        <v>5.56</v>
      </c>
      <c r="O99" s="49">
        <v>2.12</v>
      </c>
      <c r="P99" s="52">
        <v>45045</v>
      </c>
      <c r="Q99" s="2" t="s">
        <v>35</v>
      </c>
      <c r="R99" s="23" t="s">
        <v>3</v>
      </c>
      <c r="S99" s="23" t="s">
        <v>57</v>
      </c>
      <c r="T99" s="23">
        <v>1300</v>
      </c>
      <c r="U99" s="23" t="s">
        <v>78</v>
      </c>
      <c r="V99" s="23" t="s">
        <v>74</v>
      </c>
      <c r="W99" s="12" t="s">
        <v>71</v>
      </c>
      <c r="X99" s="11">
        <v>48.64</v>
      </c>
      <c r="Y99" s="49">
        <v>11.25</v>
      </c>
      <c r="Z99" s="36"/>
    </row>
    <row r="100" spans="1:26" outlineLevel="1" collapsed="1" x14ac:dyDescent="0.2">
      <c r="A100" s="37"/>
      <c r="B100" s="13">
        <f t="shared" si="1"/>
        <v>94</v>
      </c>
      <c r="C100" s="2" t="s">
        <v>793</v>
      </c>
      <c r="D100" s="2" t="s">
        <v>763</v>
      </c>
      <c r="E100" s="2" t="s">
        <v>856</v>
      </c>
      <c r="F100" s="74">
        <v>45036</v>
      </c>
      <c r="G100" s="2" t="s">
        <v>36</v>
      </c>
      <c r="H100" s="23" t="s">
        <v>27</v>
      </c>
      <c r="I100" s="23" t="s">
        <v>53</v>
      </c>
      <c r="J100" s="23">
        <v>1200</v>
      </c>
      <c r="K100" s="23" t="s">
        <v>78</v>
      </c>
      <c r="L100" s="23" t="s">
        <v>74</v>
      </c>
      <c r="M100" s="12" t="s">
        <v>52</v>
      </c>
      <c r="N100" s="11">
        <v>8</v>
      </c>
      <c r="O100" s="49">
        <v>2.14</v>
      </c>
      <c r="P100" s="52">
        <v>45051</v>
      </c>
      <c r="Q100" s="2" t="s">
        <v>8</v>
      </c>
      <c r="R100" s="23" t="s">
        <v>3</v>
      </c>
      <c r="S100" s="23" t="s">
        <v>53</v>
      </c>
      <c r="T100" s="23">
        <v>1400</v>
      </c>
      <c r="U100" s="23" t="s">
        <v>78</v>
      </c>
      <c r="V100" s="23" t="s">
        <v>74</v>
      </c>
      <c r="W100" s="12" t="s">
        <v>5</v>
      </c>
      <c r="X100" s="11">
        <v>2.52</v>
      </c>
      <c r="Y100" s="49">
        <v>1.27</v>
      </c>
      <c r="Z100" s="36"/>
    </row>
    <row r="101" spans="1:26" outlineLevel="1" collapsed="1" x14ac:dyDescent="0.2">
      <c r="A101" s="37"/>
      <c r="B101" s="13">
        <f t="shared" si="1"/>
        <v>95</v>
      </c>
      <c r="C101" s="2" t="s">
        <v>797</v>
      </c>
      <c r="D101" s="2" t="s">
        <v>187</v>
      </c>
      <c r="E101" s="2" t="s">
        <v>159</v>
      </c>
      <c r="F101" s="74">
        <v>45049</v>
      </c>
      <c r="G101" s="2" t="s">
        <v>34</v>
      </c>
      <c r="H101" s="23" t="s">
        <v>29</v>
      </c>
      <c r="I101" s="23" t="s">
        <v>53</v>
      </c>
      <c r="J101" s="23">
        <v>1400</v>
      </c>
      <c r="K101" s="23" t="s">
        <v>80</v>
      </c>
      <c r="L101" s="23" t="s">
        <v>74</v>
      </c>
      <c r="M101" s="12" t="s">
        <v>52</v>
      </c>
      <c r="N101" s="11">
        <v>2.44</v>
      </c>
      <c r="O101" s="49">
        <v>1.41</v>
      </c>
      <c r="P101" s="52">
        <v>45065</v>
      </c>
      <c r="Q101" s="2" t="s">
        <v>42</v>
      </c>
      <c r="R101" s="23" t="s">
        <v>29</v>
      </c>
      <c r="S101" s="23" t="s">
        <v>53</v>
      </c>
      <c r="T101" s="23">
        <v>1400</v>
      </c>
      <c r="U101" s="23" t="s">
        <v>78</v>
      </c>
      <c r="V101" s="23" t="s">
        <v>74</v>
      </c>
      <c r="W101" s="12" t="s">
        <v>52</v>
      </c>
      <c r="X101" s="11">
        <v>2.56</v>
      </c>
      <c r="Y101" s="49">
        <v>1.39</v>
      </c>
      <c r="Z101" s="36"/>
    </row>
    <row r="102" spans="1:26" outlineLevel="1" collapsed="1" x14ac:dyDescent="0.2">
      <c r="A102" s="37"/>
      <c r="B102" s="13">
        <f t="shared" si="1"/>
        <v>96</v>
      </c>
      <c r="C102" s="2" t="s">
        <v>811</v>
      </c>
      <c r="D102" s="2" t="s">
        <v>77</v>
      </c>
      <c r="E102" s="2" t="s">
        <v>456</v>
      </c>
      <c r="F102" s="75" t="s">
        <v>159</v>
      </c>
      <c r="G102" s="57" t="s">
        <v>159</v>
      </c>
      <c r="H102" s="59" t="s">
        <v>159</v>
      </c>
      <c r="I102" s="59" t="s">
        <v>159</v>
      </c>
      <c r="J102" s="59" t="s">
        <v>159</v>
      </c>
      <c r="K102" s="59" t="s">
        <v>159</v>
      </c>
      <c r="L102" s="59" t="s">
        <v>159</v>
      </c>
      <c r="M102" s="12" t="s">
        <v>159</v>
      </c>
      <c r="N102" s="60" t="s">
        <v>159</v>
      </c>
      <c r="O102" s="61" t="s">
        <v>159</v>
      </c>
      <c r="P102" s="58" t="s">
        <v>159</v>
      </c>
      <c r="Q102" s="57" t="s">
        <v>159</v>
      </c>
      <c r="R102" s="59" t="s">
        <v>159</v>
      </c>
      <c r="S102" s="59" t="s">
        <v>159</v>
      </c>
      <c r="T102" s="59" t="s">
        <v>159</v>
      </c>
      <c r="U102" s="59" t="s">
        <v>159</v>
      </c>
      <c r="V102" s="59" t="s">
        <v>159</v>
      </c>
      <c r="W102" s="12" t="s">
        <v>159</v>
      </c>
      <c r="X102" s="60" t="s">
        <v>159</v>
      </c>
      <c r="Y102" s="61" t="s">
        <v>159</v>
      </c>
      <c r="Z102" s="36"/>
    </row>
    <row r="103" spans="1:26" outlineLevel="1" collapsed="1" x14ac:dyDescent="0.2">
      <c r="A103" s="37"/>
      <c r="B103" s="13">
        <f t="shared" si="1"/>
        <v>97</v>
      </c>
      <c r="C103" s="2" t="s">
        <v>820</v>
      </c>
      <c r="D103" s="2" t="s">
        <v>821</v>
      </c>
      <c r="E103" s="2" t="s">
        <v>159</v>
      </c>
      <c r="F103" s="74">
        <v>45069</v>
      </c>
      <c r="G103" s="2" t="s">
        <v>31</v>
      </c>
      <c r="H103" s="23" t="s">
        <v>3</v>
      </c>
      <c r="I103" s="23" t="s">
        <v>53</v>
      </c>
      <c r="J103" s="23">
        <v>1000</v>
      </c>
      <c r="K103" s="23" t="s">
        <v>78</v>
      </c>
      <c r="L103" s="23" t="s">
        <v>74</v>
      </c>
      <c r="M103" s="12" t="s">
        <v>2</v>
      </c>
      <c r="N103" s="11">
        <v>2.36</v>
      </c>
      <c r="O103" s="49">
        <v>1.3</v>
      </c>
      <c r="P103" s="52">
        <v>45094</v>
      </c>
      <c r="Q103" s="2" t="s">
        <v>24</v>
      </c>
      <c r="R103" s="23" t="s">
        <v>22</v>
      </c>
      <c r="S103" s="23" t="s">
        <v>72</v>
      </c>
      <c r="T103" s="23">
        <v>1100</v>
      </c>
      <c r="U103" s="23" t="s">
        <v>79</v>
      </c>
      <c r="V103" s="23" t="s">
        <v>74</v>
      </c>
      <c r="W103" s="12" t="s">
        <v>65</v>
      </c>
      <c r="X103" s="11">
        <v>8.1</v>
      </c>
      <c r="Y103" s="49">
        <v>3.15</v>
      </c>
      <c r="Z103" s="36"/>
    </row>
    <row r="104" spans="1:26" outlineLevel="1" x14ac:dyDescent="0.2">
      <c r="A104" s="37"/>
      <c r="B104" s="13">
        <f t="shared" si="1"/>
        <v>98</v>
      </c>
      <c r="C104" s="2" t="s">
        <v>834</v>
      </c>
      <c r="D104" s="2" t="s">
        <v>234</v>
      </c>
      <c r="E104" s="2" t="s">
        <v>159</v>
      </c>
      <c r="F104" s="74">
        <v>45075</v>
      </c>
      <c r="G104" s="2" t="s">
        <v>36</v>
      </c>
      <c r="H104" s="23" t="s">
        <v>18</v>
      </c>
      <c r="I104" s="23" t="s">
        <v>53</v>
      </c>
      <c r="J104" s="23">
        <v>1200</v>
      </c>
      <c r="K104" s="23" t="s">
        <v>76</v>
      </c>
      <c r="L104" s="23" t="s">
        <v>74</v>
      </c>
      <c r="M104" s="12" t="s">
        <v>2</v>
      </c>
      <c r="N104" s="11">
        <v>2.34</v>
      </c>
      <c r="O104" s="49">
        <v>1.36</v>
      </c>
      <c r="P104" s="52">
        <v>45093</v>
      </c>
      <c r="Q104" s="2" t="s">
        <v>42</v>
      </c>
      <c r="R104" s="23" t="s">
        <v>39</v>
      </c>
      <c r="S104" s="23" t="s">
        <v>55</v>
      </c>
      <c r="T104" s="23">
        <v>1235</v>
      </c>
      <c r="U104" s="23" t="s">
        <v>78</v>
      </c>
      <c r="V104" s="23" t="s">
        <v>74</v>
      </c>
      <c r="W104" s="12" t="s">
        <v>1</v>
      </c>
      <c r="X104" s="11">
        <v>11</v>
      </c>
      <c r="Y104" s="49">
        <v>3.92</v>
      </c>
      <c r="Z104" s="36"/>
    </row>
    <row r="105" spans="1:26" outlineLevel="1" x14ac:dyDescent="0.2">
      <c r="A105" s="37"/>
      <c r="B105" s="13">
        <f t="shared" si="1"/>
        <v>99</v>
      </c>
      <c r="C105" s="2" t="s">
        <v>847</v>
      </c>
      <c r="D105" s="2" t="s">
        <v>432</v>
      </c>
      <c r="E105" s="2" t="s">
        <v>159</v>
      </c>
      <c r="F105" s="74">
        <v>45072</v>
      </c>
      <c r="G105" s="2" t="s">
        <v>25</v>
      </c>
      <c r="H105" s="23" t="s">
        <v>18</v>
      </c>
      <c r="I105" s="23" t="s">
        <v>53</v>
      </c>
      <c r="J105" s="23">
        <v>1200</v>
      </c>
      <c r="K105" s="23" t="s">
        <v>76</v>
      </c>
      <c r="L105" s="23" t="s">
        <v>74</v>
      </c>
      <c r="M105" s="12" t="s">
        <v>46</v>
      </c>
      <c r="N105" s="11">
        <v>1.89</v>
      </c>
      <c r="O105" s="49">
        <v>1.1599999999999999</v>
      </c>
      <c r="P105" s="58" t="s">
        <v>159</v>
      </c>
      <c r="Q105" s="57" t="s">
        <v>159</v>
      </c>
      <c r="R105" s="59" t="s">
        <v>159</v>
      </c>
      <c r="S105" s="59" t="s">
        <v>159</v>
      </c>
      <c r="T105" s="59" t="s">
        <v>159</v>
      </c>
      <c r="U105" s="59" t="s">
        <v>159</v>
      </c>
      <c r="V105" s="59" t="s">
        <v>159</v>
      </c>
      <c r="W105" s="12" t="s">
        <v>159</v>
      </c>
      <c r="X105" s="60" t="s">
        <v>159</v>
      </c>
      <c r="Y105" s="61" t="s">
        <v>159</v>
      </c>
      <c r="Z105" s="36"/>
    </row>
    <row r="106" spans="1:26" outlineLevel="1" x14ac:dyDescent="0.2">
      <c r="A106" s="37"/>
      <c r="B106" s="13">
        <f t="shared" si="1"/>
        <v>100</v>
      </c>
      <c r="C106" s="2" t="s">
        <v>862</v>
      </c>
      <c r="D106" s="2" t="s">
        <v>863</v>
      </c>
      <c r="E106" s="2" t="s">
        <v>868</v>
      </c>
      <c r="F106" s="74">
        <v>45077</v>
      </c>
      <c r="G106" s="2" t="s">
        <v>31</v>
      </c>
      <c r="H106" s="23" t="s">
        <v>27</v>
      </c>
      <c r="I106" s="23" t="s">
        <v>57</v>
      </c>
      <c r="J106" s="23">
        <v>1600</v>
      </c>
      <c r="K106" s="23" t="s">
        <v>78</v>
      </c>
      <c r="L106" s="23" t="s">
        <v>74</v>
      </c>
      <c r="M106" s="12" t="s">
        <v>49</v>
      </c>
      <c r="N106" s="11">
        <v>5.47</v>
      </c>
      <c r="O106" s="49">
        <v>2.1</v>
      </c>
      <c r="P106" s="58" t="s">
        <v>159</v>
      </c>
      <c r="Q106" s="57" t="s">
        <v>159</v>
      </c>
      <c r="R106" s="59" t="s">
        <v>159</v>
      </c>
      <c r="S106" s="59" t="s">
        <v>159</v>
      </c>
      <c r="T106" s="59" t="s">
        <v>159</v>
      </c>
      <c r="U106" s="59" t="s">
        <v>159</v>
      </c>
      <c r="V106" s="59" t="s">
        <v>159</v>
      </c>
      <c r="W106" s="12" t="s">
        <v>159</v>
      </c>
      <c r="X106" s="60" t="s">
        <v>159</v>
      </c>
      <c r="Y106" s="61" t="s">
        <v>159</v>
      </c>
      <c r="Z106" s="36"/>
    </row>
    <row r="107" spans="1:26" x14ac:dyDescent="0.2">
      <c r="A107" s="37"/>
      <c r="B107" s="13">
        <f t="shared" si="1"/>
        <v>101</v>
      </c>
      <c r="C107" s="2" t="s">
        <v>872</v>
      </c>
      <c r="D107" s="2" t="s">
        <v>873</v>
      </c>
      <c r="E107" s="2" t="s">
        <v>159</v>
      </c>
      <c r="F107" s="74"/>
      <c r="M107" s="12" t="s">
        <v>159</v>
      </c>
      <c r="N107" s="11"/>
      <c r="O107" s="49"/>
      <c r="P107" s="52"/>
      <c r="W107" s="12" t="s">
        <v>159</v>
      </c>
      <c r="X107" s="11"/>
      <c r="Y107" s="49"/>
      <c r="Z107" s="36"/>
    </row>
    <row r="108" spans="1:26" x14ac:dyDescent="0.2">
      <c r="A108" s="37"/>
      <c r="B108" s="13">
        <f t="shared" si="1"/>
        <v>102</v>
      </c>
      <c r="C108" s="2" t="s">
        <v>874</v>
      </c>
      <c r="D108" s="2" t="s">
        <v>380</v>
      </c>
      <c r="E108" s="2" t="s">
        <v>159</v>
      </c>
      <c r="F108" s="74">
        <v>45087</v>
      </c>
      <c r="G108" s="2" t="s">
        <v>35</v>
      </c>
      <c r="H108" s="23" t="s">
        <v>18</v>
      </c>
      <c r="I108" s="23" t="s">
        <v>99</v>
      </c>
      <c r="J108" s="23">
        <v>1000</v>
      </c>
      <c r="K108" s="23" t="s">
        <v>78</v>
      </c>
      <c r="L108" s="23" t="s">
        <v>74</v>
      </c>
      <c r="M108" s="12" t="s">
        <v>52</v>
      </c>
      <c r="N108" s="11">
        <v>5.67</v>
      </c>
      <c r="O108" s="49">
        <v>2.0499999999999998</v>
      </c>
      <c r="P108" s="52"/>
      <c r="W108" s="12" t="s">
        <v>159</v>
      </c>
      <c r="X108" s="11"/>
      <c r="Y108" s="49"/>
      <c r="Z108" s="36"/>
    </row>
    <row r="109" spans="1:26" x14ac:dyDescent="0.2">
      <c r="A109" s="37"/>
      <c r="B109" s="13">
        <f t="shared" si="1"/>
        <v>103</v>
      </c>
      <c r="C109" s="2" t="s">
        <v>885</v>
      </c>
      <c r="D109" s="2" t="s">
        <v>187</v>
      </c>
      <c r="E109" s="2" t="s">
        <v>159</v>
      </c>
      <c r="F109" s="74">
        <v>45106</v>
      </c>
      <c r="G109" s="2" t="s">
        <v>42</v>
      </c>
      <c r="H109" s="23" t="s">
        <v>33</v>
      </c>
      <c r="I109" s="23" t="s">
        <v>53</v>
      </c>
      <c r="J109" s="23">
        <v>1147</v>
      </c>
      <c r="K109" s="23" t="s">
        <v>80</v>
      </c>
      <c r="L109" s="23" t="s">
        <v>74</v>
      </c>
      <c r="M109" s="12" t="s">
        <v>52</v>
      </c>
      <c r="N109" s="11">
        <v>3.53</v>
      </c>
      <c r="O109" s="49">
        <v>1.48</v>
      </c>
      <c r="P109" s="52"/>
      <c r="W109" s="12" t="s">
        <v>159</v>
      </c>
      <c r="X109" s="11"/>
      <c r="Y109" s="49"/>
      <c r="Z109" s="36"/>
    </row>
    <row r="110" spans="1:26" x14ac:dyDescent="0.2">
      <c r="A110" s="37"/>
      <c r="B110" s="13">
        <f t="shared" si="1"/>
        <v>104</v>
      </c>
      <c r="C110" s="2" t="s">
        <v>891</v>
      </c>
      <c r="D110" s="2" t="s">
        <v>143</v>
      </c>
      <c r="E110" s="2" t="s">
        <v>159</v>
      </c>
      <c r="F110" s="74"/>
      <c r="M110" s="12" t="s">
        <v>159</v>
      </c>
      <c r="N110" s="11"/>
      <c r="O110" s="49"/>
      <c r="P110" s="52"/>
      <c r="W110" s="12" t="s">
        <v>159</v>
      </c>
      <c r="X110" s="11"/>
      <c r="Y110" s="49"/>
      <c r="Z110" s="36"/>
    </row>
    <row r="111" spans="1:26" x14ac:dyDescent="0.2">
      <c r="A111" s="37"/>
      <c r="B111" s="13">
        <f t="shared" si="1"/>
        <v>105</v>
      </c>
      <c r="C111" s="2" t="s">
        <v>897</v>
      </c>
      <c r="D111" s="2" t="s">
        <v>898</v>
      </c>
      <c r="E111" s="2" t="s">
        <v>159</v>
      </c>
      <c r="F111" s="74"/>
      <c r="M111" s="12" t="s">
        <v>159</v>
      </c>
      <c r="N111" s="11"/>
      <c r="O111" s="49"/>
      <c r="P111" s="52"/>
      <c r="W111" s="12" t="s">
        <v>159</v>
      </c>
      <c r="X111" s="11"/>
      <c r="Y111" s="49"/>
      <c r="Z111" s="36"/>
    </row>
    <row r="112" spans="1:26" x14ac:dyDescent="0.2">
      <c r="A112" s="37"/>
      <c r="B112" s="29"/>
      <c r="C112" s="30"/>
      <c r="D112" s="30"/>
      <c r="E112" s="30"/>
      <c r="F112" s="53"/>
      <c r="G112" s="30"/>
      <c r="H112" s="32"/>
      <c r="I112" s="32"/>
      <c r="J112" s="32"/>
      <c r="K112" s="32"/>
      <c r="L112" s="32"/>
      <c r="M112" s="51"/>
      <c r="N112" s="50"/>
      <c r="O112" s="48" t="s">
        <v>185</v>
      </c>
      <c r="P112" s="53"/>
      <c r="Q112" s="30"/>
      <c r="R112" s="32"/>
      <c r="S112" s="32"/>
      <c r="T112" s="32"/>
      <c r="U112" s="32"/>
      <c r="V112" s="32"/>
      <c r="W112" s="51"/>
      <c r="X112" s="50"/>
      <c r="Y112" s="48" t="s">
        <v>185</v>
      </c>
      <c r="Z112" s="35"/>
    </row>
    <row r="171" spans="4:4" x14ac:dyDescent="0.2">
      <c r="D171"/>
    </row>
    <row r="172" spans="4:4" x14ac:dyDescent="0.2">
      <c r="D172"/>
    </row>
    <row r="173" spans="4:4" x14ac:dyDescent="0.2">
      <c r="D173"/>
    </row>
    <row r="174" spans="4:4" x14ac:dyDescent="0.2">
      <c r="D174"/>
    </row>
    <row r="175" spans="4:4" x14ac:dyDescent="0.2">
      <c r="D175"/>
    </row>
    <row r="176" spans="4:4" x14ac:dyDescent="0.2">
      <c r="D176"/>
    </row>
    <row r="177" spans="4:4" x14ac:dyDescent="0.2">
      <c r="D177"/>
    </row>
    <row r="178" spans="4:4" x14ac:dyDescent="0.2">
      <c r="D178"/>
    </row>
    <row r="179" spans="4:4" x14ac:dyDescent="0.2">
      <c r="D179"/>
    </row>
    <row r="180" spans="4:4" x14ac:dyDescent="0.2">
      <c r="D180"/>
    </row>
    <row r="181" spans="4:4" x14ac:dyDescent="0.2">
      <c r="D181"/>
    </row>
    <row r="182" spans="4:4" x14ac:dyDescent="0.2">
      <c r="D182"/>
    </row>
    <row r="183" spans="4:4" x14ac:dyDescent="0.2">
      <c r="D183"/>
    </row>
    <row r="184" spans="4:4" x14ac:dyDescent="0.2">
      <c r="D184"/>
    </row>
    <row r="185" spans="4:4" x14ac:dyDescent="0.2">
      <c r="D185"/>
    </row>
    <row r="186" spans="4:4" x14ac:dyDescent="0.2">
      <c r="D186"/>
    </row>
    <row r="187" spans="4:4" x14ac:dyDescent="0.2">
      <c r="D187"/>
    </row>
    <row r="188" spans="4:4" x14ac:dyDescent="0.2">
      <c r="D188"/>
    </row>
    <row r="189" spans="4:4" x14ac:dyDescent="0.2">
      <c r="D189"/>
    </row>
    <row r="190" spans="4:4" x14ac:dyDescent="0.2">
      <c r="D190"/>
    </row>
    <row r="191" spans="4:4" x14ac:dyDescent="0.2">
      <c r="D191"/>
    </row>
    <row r="192" spans="4:4" x14ac:dyDescent="0.2">
      <c r="D192"/>
    </row>
    <row r="193" spans="4:4" x14ac:dyDescent="0.2">
      <c r="D193"/>
    </row>
    <row r="194" spans="4:4" x14ac:dyDescent="0.2">
      <c r="D194"/>
    </row>
    <row r="195" spans="4:4" x14ac:dyDescent="0.2">
      <c r="D195"/>
    </row>
    <row r="196" spans="4:4" x14ac:dyDescent="0.2">
      <c r="D196"/>
    </row>
    <row r="197" spans="4:4" x14ac:dyDescent="0.2">
      <c r="D197"/>
    </row>
    <row r="198" spans="4:4" x14ac:dyDescent="0.2">
      <c r="D198"/>
    </row>
    <row r="199" spans="4:4" x14ac:dyDescent="0.2">
      <c r="D199"/>
    </row>
    <row r="200" spans="4:4" x14ac:dyDescent="0.2">
      <c r="D200"/>
    </row>
    <row r="201" spans="4:4" x14ac:dyDescent="0.2">
      <c r="D201"/>
    </row>
    <row r="202" spans="4:4" x14ac:dyDescent="0.2">
      <c r="D202"/>
    </row>
    <row r="203" spans="4:4" x14ac:dyDescent="0.2">
      <c r="D203"/>
    </row>
    <row r="204" spans="4:4" x14ac:dyDescent="0.2">
      <c r="D204"/>
    </row>
    <row r="205" spans="4:4" x14ac:dyDescent="0.2">
      <c r="D205"/>
    </row>
    <row r="206" spans="4:4" x14ac:dyDescent="0.2">
      <c r="D206"/>
    </row>
    <row r="207" spans="4:4" x14ac:dyDescent="0.2">
      <c r="D207"/>
    </row>
    <row r="208" spans="4:4" x14ac:dyDescent="0.2">
      <c r="D208"/>
    </row>
    <row r="209" spans="4:4" x14ac:dyDescent="0.2">
      <c r="D209"/>
    </row>
    <row r="210" spans="4:4" x14ac:dyDescent="0.2">
      <c r="D210"/>
    </row>
    <row r="211" spans="4:4" x14ac:dyDescent="0.2">
      <c r="D211"/>
    </row>
    <row r="212" spans="4:4" x14ac:dyDescent="0.2">
      <c r="D212"/>
    </row>
    <row r="213" spans="4:4" x14ac:dyDescent="0.2">
      <c r="D213"/>
    </row>
    <row r="214" spans="4:4" x14ac:dyDescent="0.2">
      <c r="D214"/>
    </row>
    <row r="215" spans="4:4" x14ac:dyDescent="0.2">
      <c r="D215"/>
    </row>
    <row r="216" spans="4:4" x14ac:dyDescent="0.2">
      <c r="D216"/>
    </row>
    <row r="217" spans="4:4" x14ac:dyDescent="0.2">
      <c r="D217"/>
    </row>
  </sheetData>
  <sheetProtection algorithmName="SHA-512" hashValue="0ZfbvcOpQJoYXSlNzXjEpJ4ED5Ca1f5sHivTqCwSTra7jzhDK/2tUeKtOEvNt8eJ4mOASmx6ouldRDOY4oIDQw==" saltValue="YSY3e2TNyHUHj/N5yUFmUQ==" spinCount="100000" sheet="1" objects="1" scenarios="1"/>
  <dataConsolidate/>
  <mergeCells count="2">
    <mergeCell ref="F2:O2"/>
    <mergeCell ref="P2:Y2"/>
  </mergeCells>
  <pageMargins left="0.7" right="0.7" top="0.75" bottom="0.75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Weekly</vt:lpstr>
      <vt:lpstr>Overall</vt:lpstr>
      <vt:lpstr>BLACKBOOK Results</vt:lpstr>
      <vt:lpstr>WATCHLIST Results</vt:lpstr>
      <vt:lpstr>TOP PERFORMER</vt:lpstr>
      <vt:lpstr>Overall!Print_Area</vt:lpstr>
      <vt:lpstr>Weekly!Print_Area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Braeden Barlow</dc:creator>
  <cp:lastModifiedBy>Braeden Barlow</cp:lastModifiedBy>
  <cp:lastPrinted>2023-06-25T02:35:50Z</cp:lastPrinted>
  <dcterms:created xsi:type="dcterms:W3CDTF">2019-11-14T09:05:19Z</dcterms:created>
  <dcterms:modified xsi:type="dcterms:W3CDTF">2023-06-30T07:28:34Z</dcterms:modified>
</cp:coreProperties>
</file>